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5"/>
  </bookViews>
  <sheets>
    <sheet name="63  13.10.2016. " sheetId="1" r:id="rId1"/>
    <sheet name="63   07.11.2016.  " sheetId="2" r:id="rId2"/>
    <sheet name="63 28.11.2016. " sheetId="3" r:id="rId3"/>
    <sheet name="63   30.11.2016. " sheetId="4" r:id="rId4"/>
    <sheet name="63  12.12.2016. " sheetId="5" r:id="rId5"/>
    <sheet name="63 23.12.2016. " sheetId="6" r:id="rId6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<sst xmlns="http://schemas.openxmlformats.org/spreadsheetml/2006/main" count="2190" uniqueCount="257">
  <si>
    <t>доходы поступающие в порядке возмещения расходов, понесенных в связи с эксплуатацией имущества</t>
  </si>
  <si>
    <t>КОДЫ</t>
  </si>
  <si>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</si>
  <si>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</si>
  <si>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</si>
  <si>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</si>
  <si>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</si>
  <si>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</si>
  <si>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</si>
  <si>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</si>
  <si>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</si>
  <si>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</si>
  <si>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</si>
  <si>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</si>
  <si>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</si>
  <si>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</si>
  <si>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</si>
  <si>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</si>
  <si>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</si>
  <si>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</si>
  <si>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</si>
  <si>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</si>
  <si>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</si>
  <si>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</si>
  <si>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</si>
  <si>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</si>
  <si>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</si>
  <si>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</si>
  <si>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</si>
  <si>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</si>
  <si>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</si>
  <si>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</si>
  <si>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</si>
  <si>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прочие расходы</t>
  </si>
  <si>
    <t>иные выплаты, не запрещенные законодательством РФ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</si>
  <si>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</si>
  <si>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</si>
  <si>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</si>
  <si>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</si>
  <si>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</si>
  <si>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</si>
  <si>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</si>
  <si>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</si>
  <si>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</si>
  <si>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</si>
  <si>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</si>
  <si>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</si>
  <si>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</si>
  <si>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</si>
  <si>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</si>
  <si>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</si>
  <si>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</si>
  <si>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</si>
  <si>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</si>
  <si>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</si>
  <si>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</si>
  <si>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</si>
  <si>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</si>
  <si>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</si>
  <si>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</si>
  <si>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</t>
  </si>
  <si>
    <t>Сумма</t>
  </si>
  <si>
    <t>Приложение 1</t>
  </si>
  <si>
    <t>дебиторская задолженность по доходам, всего:</t>
  </si>
  <si>
    <t>по доходам, полученным за счет бюджетных средств</t>
  </si>
  <si>
    <t>приобретенного учреждением за счет доходов, полученных от платной и иной приносящей доход деятельности</t>
  </si>
  <si>
    <t>по доходам, полученным от платной и иной приносящей доход деятельности</t>
  </si>
  <si>
    <t>за счет бюджетных средств</t>
  </si>
  <si>
    <t>за счет доходов, полученных от платной и иной приносящей доход деятельности</t>
  </si>
  <si>
    <t>прочие выплаты</t>
  </si>
  <si>
    <t>заработная плата</t>
  </si>
  <si>
    <t>в том числе ремонт учреждения</t>
  </si>
  <si>
    <t>в том числе питание</t>
  </si>
  <si>
    <t>безвозмездные перечисления организациям, за исключением государственных и муниципальных</t>
  </si>
  <si>
    <t>работы, услуги по содержанию имущества</t>
  </si>
  <si>
    <t>прочие работы, услуги</t>
  </si>
  <si>
    <t>приобретение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</si>
  <si>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начисления на выплаты по оплате труда</t>
  </si>
  <si>
    <t>27</t>
  </si>
  <si>
    <t>28</t>
  </si>
  <si>
    <t>29</t>
  </si>
  <si>
    <t>30</t>
  </si>
  <si>
    <t>31</t>
  </si>
  <si>
    <t>32</t>
  </si>
  <si>
    <t>в том числе по:</t>
  </si>
  <si>
    <t>заработной плате</t>
  </si>
  <si>
    <t>прочим выплатам по оплате труда</t>
  </si>
  <si>
    <t>начислению на выплаты по оплате труда</t>
  </si>
  <si>
    <t>услугам связи</t>
  </si>
  <si>
    <t>транспортным услугам</t>
  </si>
  <si>
    <t>коммунальным услугам</t>
  </si>
  <si>
    <t>арендной плате за пользование имуществом</t>
  </si>
  <si>
    <t>работам, услугам по содержанию имущества</t>
  </si>
  <si>
    <t>в том числе по ремонту учреждения</t>
  </si>
  <si>
    <t>прочим работам, услугам</t>
  </si>
  <si>
    <t>безвозмездным перечислениям организациям, за исключением государственных и муниципальных</t>
  </si>
  <si>
    <t>пособиям по социальной помощи населению</t>
  </si>
  <si>
    <t>приобретению основных средств</t>
  </si>
  <si>
    <t>приобретению нематериальных активов</t>
  </si>
  <si>
    <t>приобретению материальных запасов</t>
  </si>
  <si>
    <t>в том числе по питанию</t>
  </si>
  <si>
    <t>прочим расходам</t>
  </si>
  <si>
    <t>иным выплатам, не запрещенным законодательством РФ</t>
  </si>
  <si>
    <t>дебиторская задолженность по расходам, всего:</t>
  </si>
  <si>
    <t>кредиторская задолженность, всего:</t>
  </si>
  <si>
    <t>из них по: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</si>
  <si>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</si>
  <si>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</si>
  <si>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</si>
  <si>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№ стр.</t>
  </si>
  <si>
    <t>Всего:</t>
  </si>
  <si>
    <t>Нефинансовые активы</t>
  </si>
  <si>
    <t xml:space="preserve">в том числе: </t>
  </si>
  <si>
    <t>стоимость недвижимого муниципального имущества</t>
  </si>
  <si>
    <t>стоимость движимого муниципального имущества</t>
  </si>
  <si>
    <t>стоимость особо ценного движимого имущества</t>
  </si>
  <si>
    <t>балансовая стоимость</t>
  </si>
  <si>
    <t>остаточная стоимость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</si>
  <si>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</si>
  <si>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</si>
  <si>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</si>
  <si>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</si>
  <si>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</si>
  <si>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</si>
  <si>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</si>
  <si>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</si>
  <si>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</si>
  <si>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</si>
  <si>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</si>
  <si>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</si>
  <si>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</si>
  <si>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</si>
  <si>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</si>
  <si>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</si>
  <si>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</si>
  <si>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</si>
  <si>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</si>
  <si>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</si>
  <si>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</si>
  <si>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</si>
  <si>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</si>
  <si>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</si>
  <si>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</si>
  <si>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</si>
  <si>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</si>
  <si>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</si>
  <si>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</si>
  <si>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</si>
  <si>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</si>
  <si>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</si>
  <si>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</si>
  <si>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</si>
  <si>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</si>
  <si>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</si>
  <si>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</si>
  <si>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</si>
  <si>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</si>
  <si>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</si>
  <si>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</si>
  <si>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</si>
  <si>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</si>
  <si>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</si>
  <si>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</si>
  <si>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</si>
  <si>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</si>
  <si>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</si>
  <si>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</si>
  <si>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</si>
  <si>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</si>
  <si>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</si>
  <si>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</si>
  <si>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</si>
  <si>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</si>
  <si>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</si>
  <si>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</si>
  <si>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</si>
  <si>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</si>
  <si>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</si>
  <si>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</si>
  <si>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</si>
  <si>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</si>
  <si>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</si>
  <si>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I. Сведения о деятельности учреждения</t>
  </si>
  <si>
    <t>Финансовые активы, всего</t>
  </si>
  <si>
    <t>Обязательства</t>
  </si>
  <si>
    <t>всего</t>
  </si>
  <si>
    <t>III. Показатели по поступлениям (доходам) и выплатам (расходам) учреждения</t>
  </si>
  <si>
    <t>в т.ч. простроченная кредиторская задолженность</t>
  </si>
  <si>
    <r>
      <t xml:space="preserve">II. Показатели финансового состояния учреждения 
</t>
    </r>
    <r>
      <rPr>
        <b/>
        <sz val="12"/>
        <color indexed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</si>
  <si>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r>
      <t>Остаток средств</t>
    </r>
    <r>
      <rPr>
        <b/>
        <vertAlign val="superscript"/>
        <sz val="14"/>
        <color indexed="12"/>
        <rFont val="Times New Roman"/>
        <family val="1"/>
      </rPr>
      <t>1</t>
    </r>
  </si>
  <si>
    <t>субсидии на выполнение муниципального задания</t>
  </si>
  <si>
    <t>целевые субсидии*</t>
  </si>
  <si>
    <t>бюджетные инвестиции**</t>
  </si>
  <si>
    <t>поступления от оказания учреждением  услуг (выполнения работ), относящихся в соответствии с уставом учреждения 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</si>
  <si>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</si>
  <si>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</si>
  <si>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бюджетные инвестиции. В случае, если решение о предоставлении бюджетных инвестиций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</si>
  <si>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>n-1</t>
  </si>
  <si>
    <t>n</t>
  </si>
  <si>
    <t xml:space="preserve">Поступления (Доходы), всего: (сумма столбцов 4 - n) </t>
  </si>
  <si>
    <t>целевые субсидии (всего)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</si>
  <si>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  (всего)</t>
  </si>
  <si>
    <t>арендная плата за пользование имуществом</t>
  </si>
  <si>
    <t>доходы от оказания платных услуг***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</si>
  <si>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</si>
  <si>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подпись</t>
  </si>
  <si>
    <t>руб. (с точностью до второго десятичного знака)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</si>
  <si>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</si>
  <si>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МОУ "СОШ № 63 с УИП"</t>
  </si>
  <si>
    <t>410035, г. Саратов, улица Уфимцева, дом 4а.</t>
  </si>
  <si>
    <t>1. Обеспечение гарантий права на качественное образование.</t>
  </si>
  <si>
    <t>2. Сохранение единства образовательного пространства, преемственности ступеней образовательной системы лицея</t>
  </si>
  <si>
    <t>1. Реализация общеобразовательных программ, начального общего, основного общего и среднего (полного) общего образования</t>
  </si>
  <si>
    <t>2. Реализация дополнительных образовательных программ и оказание дополнительных образовательных услуг при исполнении муниципального заказа.</t>
  </si>
  <si>
    <t>3. Обеспечение равенства и доступности образования при различных стартовых возможностях.</t>
  </si>
  <si>
    <t>4. Формирование общего деятельного базиса как системы универсальных учебных действий, определяющих способность личности учиться, познавать, сотрудничать в познании и преобразовании окружающего мира.</t>
  </si>
  <si>
    <t>5. Овладение содержанием образования в определенной области знаний, достижением уровня образованности, обеспечение поступления в ВУЗ соответствующего профиля, готовности и творческой деятельности.</t>
  </si>
  <si>
    <t>6. Формирование общей культуры личности обучающихся на основе обязательного минимума содержания общеобразовательных программ, создание условий для развития личности, ее самореализации и самоопределения.</t>
  </si>
  <si>
    <t>7. Создание основы осознанного выбора и последующего освоения профессиональных образовательных программ.</t>
  </si>
  <si>
    <t>8. Достижение социальной консолидации и согласия, воспитание гражданственности, трудолюбия, уважения к правам и свободам человека, любви к окружающей природе, Родине, семье.</t>
  </si>
  <si>
    <t>9. Создание условий , гарантирующих охрану и укрепление здоровья обучающихся.</t>
  </si>
  <si>
    <t>Предоставление питания при организации отдыха детей в каникулярное время</t>
  </si>
  <si>
    <t>Директор МОУ "Средняя общеобразовательная школа</t>
  </si>
  <si>
    <t xml:space="preserve"> № 63 с углубленным изучением отдельных предметов "</t>
  </si>
  <si>
    <t>А.В. Ионов</t>
  </si>
  <si>
    <t>Дополнительные образовательные услуги:</t>
  </si>
  <si>
    <t>Повышение квалификации, профессиональной переподготовки руководителей общеобразовательных учреждений и учителей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</si>
  <si>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</si>
  <si>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1. Кружок "Эстрадный танец"</t>
  </si>
  <si>
    <t>3. Кружок "Общая физическая подготовка"</t>
  </si>
  <si>
    <t>5. Преподавание курса самоподготовки по всем предметам школьной программы</t>
  </si>
  <si>
    <t>2. Кружок "Футбол"</t>
  </si>
  <si>
    <t>4. Курс "Адаптация к школьным условиям" (подготовка детей  к школе)</t>
  </si>
  <si>
    <t>Погашение кредиторской задолженности прошлых лет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</si>
  <si>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 общего образования за счет средств бюджета города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</si>
  <si>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 общего образования за счет областного бюджета</t>
  </si>
  <si>
    <t>Управление Федерального казначейства по Саратовской области</t>
  </si>
  <si>
    <t>Реализация мероприятий ведомственной целевой программы " Обеспечение безопасности эксплуатации зданий, укрепление материально-технической базы муниципальных образовательных учреждений , в отношении которых функции и полномочия учредителя осуществляет администрация Ленинского района муниципального образования "Город Саратов" на 2014 год</t>
  </si>
  <si>
    <t>Возвраты расходов и выплат обеспечений прошлых лет</t>
  </si>
  <si>
    <t>Расходы, всего: (сумма строк 07, 11, 19-21, 26-28)</t>
  </si>
  <si>
    <t>оплата труда и начисления на выплаты по оплате труда, всего: (сумма строк 08-10)</t>
  </si>
  <si>
    <t>оплата работ и услуг, всего: (сумма строк 12-16, 18)</t>
  </si>
  <si>
    <t>поступление нефинансовых активов, всего: (сумма строк 22-24)</t>
  </si>
  <si>
    <t>поступления от иной приносящей доход деятельности</t>
  </si>
  <si>
    <r>
      <t>Остаток средств</t>
    </r>
    <r>
      <rPr>
        <b/>
        <vertAlign val="superscript"/>
        <sz val="14"/>
        <color indexed="12"/>
        <rFont val="Times New Roman"/>
        <family val="1"/>
      </rPr>
      <t>3</t>
    </r>
    <r>
      <rPr>
        <b/>
        <sz val="14"/>
        <color indexed="12"/>
        <rFont val="Times New Roman"/>
        <family val="1"/>
      </rPr>
      <t xml:space="preserve"> (строка 01 + строка 02+строка 03 - строка 06)</t>
    </r>
  </si>
  <si>
    <t>2016 г.</t>
  </si>
  <si>
    <t>Муниципальное общеобразовательное учреждение "Средняя общеобразовательная школа № 63 с углубленным изучением отдельных предметов" Ленинского района города Саратова</t>
  </si>
  <si>
    <t>Исполнение судебных решений и решений налогового органа по обращению взыскания на средства бюджета муниципального образования</t>
  </si>
  <si>
    <t>План финансово-хозяйственной деятельности общеобразовательного учреждения на 2016  год</t>
  </si>
  <si>
    <t>Основное мероприятие "Проведение энергетического обследования объектов муниципальной собственности</t>
  </si>
  <si>
    <t>И.о. директора МОУ "Средняя общеобразовательная школа</t>
  </si>
  <si>
    <t>Н.В. Исаева</t>
  </si>
  <si>
    <t>7 ноября</t>
  </si>
  <si>
    <t>Директор  МОУ "Средняя общеобразовательная школа</t>
  </si>
  <si>
    <t>А.В.Ионов</t>
  </si>
  <si>
    <t>28 ноября</t>
  </si>
  <si>
    <t>23  декабря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</si>
</sst>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b/>
      <vertAlign val="superscript"/>
      <sz val="14"/>
      <color indexed="12"/>
      <name val="Times New Roman"/>
      <family val="1"/>
    </font>
    <font>
      <sz val="14"/>
      <color indexed="12"/>
      <name val="Arial Cyr"/>
      <family val="0"/>
    </font>
    <font>
      <vertAlign val="superscript"/>
      <sz val="14"/>
      <color indexed="12"/>
      <name val="Times New Roman"/>
      <family val="1"/>
    </font>
    <font>
      <sz val="14"/>
      <name val="Times New Roman"/>
      <family val="1"/>
    </font>
    <font>
      <sz val="13"/>
      <color indexed="12"/>
      <name val="Times New Roman"/>
      <family val="1"/>
    </font>
    <font>
      <sz val="14"/>
      <name val="Arial Cyr"/>
      <family val="0"/>
    </font>
    <font>
      <b/>
      <sz val="20"/>
      <color indexed="1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Arial Cyr"/>
      <family val="0"/>
    </font>
    <font>
      <sz val="14"/>
      <color indexed="10"/>
      <name val="Arial Cyr"/>
      <family val="0"/>
    </font>
    <font>
      <sz val="11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Arial Cyr"/>
      <family val="0"/>
    </font>
    <font>
      <sz val="14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Arial Cyr"/>
      <family val="0"/>
    </font>
    <font>
      <sz val="14"/>
      <color rgb="FFFF0000"/>
      <name val="Arial Cyr"/>
      <family val="0"/>
    </font>
    <font>
      <sz val="14"/>
      <color rgb="FF0000FF"/>
      <name val="Times New Roman"/>
      <family val="1"/>
    </font>
    <font>
      <sz val="11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sz val="14"/>
      <color rgb="FF0000FF"/>
      <name val="Arial Cyr"/>
      <family val="0"/>
    </font>
    <font>
      <sz val="14"/>
      <color rgb="FF000099"/>
      <name val="Times New Roman"/>
      <family val="1"/>
    </font>
    <font>
      <sz val="14"/>
      <color rgb="FFFF0000"/>
      <name val="Times New Roman"/>
      <family val="1"/>
    </font>
    <font>
      <sz val="14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00FF"/>
      <name val="Arial Cyr"/>
      <family val="0"/>
    </font>
    <font>
      <b/>
      <sz val="12"/>
      <color rgb="FF00B050"/>
      <name val="Times New Roman"/>
      <family val="1"/>
    </font>
    <font>
      <sz val="14"/>
      <color rgb="FF00206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49" fontId="9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49" fontId="16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2" fillId="0" borderId="11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 wrapText="1"/>
    </xf>
    <xf numFmtId="4" fontId="76" fillId="12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 wrapText="1"/>
    </xf>
    <xf numFmtId="4" fontId="74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4" fontId="79" fillId="0" borderId="11" xfId="0" applyNumberFormat="1" applyFont="1" applyBorder="1" applyAlignment="1">
      <alignment horizontal="center" vertical="center"/>
    </xf>
    <xf numFmtId="4" fontId="80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81" fillId="0" borderId="11" xfId="0" applyNumberFormat="1" applyFont="1" applyFill="1" applyBorder="1" applyAlignment="1">
      <alignment horizontal="center" vertical="center"/>
    </xf>
    <xf numFmtId="4" fontId="82" fillId="0" borderId="11" xfId="0" applyNumberFormat="1" applyFont="1" applyFill="1" applyBorder="1" applyAlignment="1">
      <alignment horizontal="center" vertical="center"/>
    </xf>
    <xf numFmtId="4" fontId="82" fillId="34" borderId="11" xfId="0" applyNumberFormat="1" applyFont="1" applyFill="1" applyBorder="1" applyAlignment="1">
      <alignment horizontal="center" vertical="center"/>
    </xf>
    <xf numFmtId="4" fontId="76" fillId="34" borderId="11" xfId="0" applyNumberFormat="1" applyFont="1" applyFill="1" applyBorder="1" applyAlignment="1">
      <alignment horizontal="center" vertical="center"/>
    </xf>
    <xf numFmtId="4" fontId="74" fillId="34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34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81" fillId="34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 wrapText="1"/>
    </xf>
    <xf numFmtId="4" fontId="74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 wrapText="1"/>
    </xf>
    <xf numFmtId="4" fontId="74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center"/>
    </xf>
    <xf numFmtId="4" fontId="72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73" fillId="0" borderId="11" xfId="0" applyNumberFormat="1" applyFont="1" applyFill="1" applyBorder="1" applyAlignment="1">
      <alignment horizontal="center" vertical="center"/>
    </xf>
    <xf numFmtId="4" fontId="7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Fill="1" applyAlignment="1">
      <alignment horizontal="justify"/>
    </xf>
    <xf numFmtId="0" fontId="7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left" wrapText="1" indent="2"/>
    </xf>
    <xf numFmtId="0" fontId="7" fillId="0" borderId="18" xfId="0" applyFont="1" applyFill="1" applyBorder="1" applyAlignment="1">
      <alignment horizontal="left" wrapText="1" indent="2"/>
    </xf>
    <xf numFmtId="0" fontId="7" fillId="0" borderId="19" xfId="0" applyFont="1" applyFill="1" applyBorder="1" applyAlignment="1">
      <alignment horizontal="left" wrapText="1" indent="2"/>
    </xf>
    <xf numFmtId="4" fontId="9" fillId="0" borderId="11" xfId="0" applyNumberFormat="1" applyFont="1" applyFill="1" applyBorder="1" applyAlignment="1">
      <alignment horizontal="center" vertical="center"/>
    </xf>
    <xf numFmtId="4" fontId="76" fillId="0" borderId="16" xfId="0" applyNumberFormat="1" applyFont="1" applyBorder="1" applyAlignment="1">
      <alignment horizontal="center" vertical="center" wrapText="1"/>
    </xf>
    <xf numFmtId="4" fontId="76" fillId="0" borderId="13" xfId="0" applyNumberFormat="1" applyFont="1" applyBorder="1" applyAlignment="1">
      <alignment horizontal="center" vertical="center" wrapText="1"/>
    </xf>
    <xf numFmtId="4" fontId="76" fillId="0" borderId="2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4" fontId="76" fillId="0" borderId="11" xfId="0" applyNumberFormat="1" applyFont="1" applyFill="1" applyBorder="1" applyAlignment="1">
      <alignment horizontal="center" vertical="center"/>
    </xf>
    <xf numFmtId="4" fontId="76" fillId="0" borderId="12" xfId="0" applyNumberFormat="1" applyFont="1" applyFill="1" applyBorder="1" applyAlignment="1">
      <alignment horizontal="center" vertical="center"/>
    </xf>
    <xf numFmtId="4" fontId="76" fillId="0" borderId="21" xfId="0" applyNumberFormat="1" applyFont="1" applyFill="1" applyBorder="1" applyAlignment="1">
      <alignment horizontal="center" vertical="center"/>
    </xf>
    <xf numFmtId="4" fontId="76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 indent="2"/>
    </xf>
    <xf numFmtId="4" fontId="76" fillId="0" borderId="12" xfId="0" applyNumberFormat="1" applyFont="1" applyBorder="1" applyAlignment="1">
      <alignment horizontal="center" vertical="center" wrapText="1"/>
    </xf>
    <xf numFmtId="4" fontId="76" fillId="0" borderId="21" xfId="0" applyNumberFormat="1" applyFont="1" applyBorder="1" applyAlignment="1">
      <alignment horizontal="center" vertical="center" wrapText="1"/>
    </xf>
    <xf numFmtId="4" fontId="76" fillId="0" borderId="1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left" wrapText="1" indent="2"/>
    </xf>
    <xf numFmtId="0" fontId="7" fillId="0" borderId="23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 horizontal="left" wrapText="1" indent="2"/>
    </xf>
    <xf numFmtId="0" fontId="7" fillId="0" borderId="24" xfId="0" applyFont="1" applyFill="1" applyBorder="1" applyAlignment="1">
      <alignment horizontal="left" wrapText="1" indent="2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76" fillId="0" borderId="17" xfId="0" applyNumberFormat="1" applyFont="1" applyBorder="1" applyAlignment="1">
      <alignment horizontal="center" vertical="center" wrapText="1"/>
    </xf>
    <xf numFmtId="4" fontId="76" fillId="0" borderId="18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" fontId="76" fillId="0" borderId="0" xfId="0" applyNumberFormat="1" applyFont="1" applyBorder="1" applyAlignment="1">
      <alignment horizontal="center" vertical="center" wrapText="1"/>
    </xf>
    <xf numFmtId="4" fontId="76" fillId="0" borderId="23" xfId="0" applyNumberFormat="1" applyFont="1" applyBorder="1" applyAlignment="1">
      <alignment horizontal="center" vertical="center" wrapText="1"/>
    </xf>
    <xf numFmtId="4" fontId="76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 indent="5"/>
    </xf>
    <xf numFmtId="0" fontId="7" fillId="0" borderId="13" xfId="0" applyFont="1" applyFill="1" applyBorder="1" applyAlignment="1">
      <alignment horizontal="left" wrapText="1" indent="5"/>
    </xf>
    <xf numFmtId="0" fontId="7" fillId="0" borderId="20" xfId="0" applyFont="1" applyFill="1" applyBorder="1" applyAlignment="1">
      <alignment horizontal="left" wrapText="1" indent="5"/>
    </xf>
    <xf numFmtId="0" fontId="7" fillId="0" borderId="16" xfId="0" applyFont="1" applyFill="1" applyBorder="1" applyAlignment="1">
      <alignment horizontal="left" wrapText="1" indent="7"/>
    </xf>
    <xf numFmtId="0" fontId="7" fillId="0" borderId="13" xfId="0" applyFont="1" applyFill="1" applyBorder="1" applyAlignment="1">
      <alignment horizontal="left" wrapText="1" indent="7"/>
    </xf>
    <xf numFmtId="0" fontId="7" fillId="0" borderId="20" xfId="0" applyFont="1" applyFill="1" applyBorder="1" applyAlignment="1">
      <alignment horizontal="left" wrapText="1" indent="7"/>
    </xf>
    <xf numFmtId="4" fontId="76" fillId="34" borderId="11" xfId="0" applyNumberFormat="1" applyFont="1" applyFill="1" applyBorder="1" applyAlignment="1">
      <alignment horizontal="center" vertical="center" wrapText="1"/>
    </xf>
    <xf numFmtId="4" fontId="78" fillId="34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 indent="4"/>
    </xf>
    <xf numFmtId="0" fontId="7" fillId="0" borderId="13" xfId="0" applyFont="1" applyFill="1" applyBorder="1" applyAlignment="1">
      <alignment horizontal="left" wrapText="1" indent="4"/>
    </xf>
    <xf numFmtId="0" fontId="7" fillId="0" borderId="20" xfId="0" applyFont="1" applyFill="1" applyBorder="1" applyAlignment="1">
      <alignment horizontal="left" wrapText="1" indent="4"/>
    </xf>
    <xf numFmtId="4" fontId="76" fillId="0" borderId="11" xfId="0" applyNumberFormat="1" applyFont="1" applyBorder="1" applyAlignment="1">
      <alignment horizontal="center" vertical="center"/>
    </xf>
    <xf numFmtId="4" fontId="76" fillId="0" borderId="12" xfId="0" applyNumberFormat="1" applyFont="1" applyBorder="1" applyAlignment="1">
      <alignment horizontal="center" vertical="center"/>
    </xf>
    <xf numFmtId="4" fontId="76" fillId="0" borderId="14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 wrapText="1"/>
    </xf>
    <xf numFmtId="4" fontId="9" fillId="6" borderId="11" xfId="0" applyNumberFormat="1" applyFont="1" applyFill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6" fillId="33" borderId="12" xfId="0" applyNumberFormat="1" applyFont="1" applyFill="1" applyBorder="1" applyAlignment="1">
      <alignment horizontal="center" vertical="center"/>
    </xf>
    <xf numFmtId="4" fontId="76" fillId="33" borderId="14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9" fillId="33" borderId="17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4" fontId="9" fillId="33" borderId="23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4" fontId="78" fillId="33" borderId="11" xfId="0" applyNumberFormat="1" applyFont="1" applyFill="1" applyBorder="1" applyAlignment="1">
      <alignment horizontal="center" vertical="center"/>
    </xf>
    <xf numFmtId="4" fontId="74" fillId="0" borderId="12" xfId="0" applyNumberFormat="1" applyFont="1" applyBorder="1" applyAlignment="1">
      <alignment horizontal="center" vertical="center"/>
    </xf>
    <xf numFmtId="4" fontId="74" fillId="0" borderId="21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 indent="1"/>
    </xf>
    <xf numFmtId="4" fontId="23" fillId="0" borderId="21" xfId="0" applyNumberFormat="1" applyFont="1" applyBorder="1" applyAlignment="1">
      <alignment horizontal="center" vertical="center"/>
    </xf>
    <xf numFmtId="4" fontId="78" fillId="0" borderId="2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 indent="2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9" fillId="12" borderId="11" xfId="0" applyNumberFormat="1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/>
    </xf>
    <xf numFmtId="0" fontId="83" fillId="0" borderId="14" xfId="0" applyFont="1" applyBorder="1" applyAlignment="1">
      <alignment/>
    </xf>
    <xf numFmtId="0" fontId="7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 indent="12"/>
    </xf>
    <xf numFmtId="0" fontId="7" fillId="0" borderId="13" xfId="0" applyFont="1" applyFill="1" applyBorder="1" applyAlignment="1">
      <alignment horizontal="left" vertical="top" wrapText="1" indent="12"/>
    </xf>
    <xf numFmtId="0" fontId="7" fillId="0" borderId="20" xfId="0" applyFont="1" applyFill="1" applyBorder="1" applyAlignment="1">
      <alignment horizontal="left" vertical="top" wrapText="1" indent="12"/>
    </xf>
    <xf numFmtId="0" fontId="7" fillId="0" borderId="11" xfId="0" applyFont="1" applyFill="1" applyBorder="1" applyAlignment="1">
      <alignment horizontal="left" vertical="top" wrapText="1" indent="12"/>
    </xf>
    <xf numFmtId="0" fontId="7" fillId="0" borderId="11" xfId="0" applyFont="1" applyBorder="1" applyAlignment="1">
      <alignment horizontal="left" vertical="top" wrapText="1" indent="1"/>
    </xf>
    <xf numFmtId="0" fontId="5" fillId="33" borderId="0" xfId="0" applyFont="1" applyFill="1" applyAlignment="1">
      <alignment horizontal="center" wrapText="1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 indent="1"/>
    </xf>
    <xf numFmtId="0" fontId="7" fillId="0" borderId="18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horizontal="left" vertical="top" wrapText="1" indent="1"/>
    </xf>
    <xf numFmtId="0" fontId="7" fillId="0" borderId="22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24" xfId="0" applyFont="1" applyBorder="1" applyAlignment="1">
      <alignment horizontal="left" vertical="top" wrapText="1" indent="1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 indent="14"/>
    </xf>
    <xf numFmtId="0" fontId="7" fillId="0" borderId="13" xfId="0" applyFont="1" applyFill="1" applyBorder="1" applyAlignment="1">
      <alignment horizontal="left" vertical="top" wrapText="1" indent="14"/>
    </xf>
    <xf numFmtId="0" fontId="7" fillId="0" borderId="20" xfId="0" applyFont="1" applyFill="1" applyBorder="1" applyAlignment="1">
      <alignment horizontal="left" vertical="top" wrapText="1" indent="14"/>
    </xf>
    <xf numFmtId="0" fontId="7" fillId="0" borderId="11" xfId="0" applyFont="1" applyFill="1" applyBorder="1" applyAlignment="1">
      <alignment horizontal="left" vertical="top" wrapText="1" indent="14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20" xfId="0" applyFont="1" applyFill="1" applyBorder="1" applyAlignment="1">
      <alignment horizontal="left" vertical="top" wrapText="1" indent="7"/>
    </xf>
    <xf numFmtId="0" fontId="7" fillId="0" borderId="16" xfId="0" applyFont="1" applyFill="1" applyBorder="1" applyAlignment="1">
      <alignment horizontal="left" vertical="top" wrapText="1" indent="10"/>
    </xf>
    <xf numFmtId="0" fontId="7" fillId="0" borderId="13" xfId="0" applyFont="1" applyFill="1" applyBorder="1" applyAlignment="1">
      <alignment horizontal="left" vertical="top" wrapText="1" indent="10"/>
    </xf>
    <xf numFmtId="0" fontId="7" fillId="0" borderId="20" xfId="0" applyFont="1" applyFill="1" applyBorder="1" applyAlignment="1">
      <alignment horizontal="left" vertical="top" wrapText="1" indent="10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 indent="5"/>
    </xf>
    <xf numFmtId="0" fontId="7" fillId="0" borderId="13" xfId="0" applyFont="1" applyFill="1" applyBorder="1" applyAlignment="1">
      <alignment horizontal="left" vertical="top" wrapText="1" indent="5"/>
    </xf>
    <xf numFmtId="0" fontId="7" fillId="0" borderId="20" xfId="0" applyFont="1" applyFill="1" applyBorder="1" applyAlignment="1">
      <alignment horizontal="left" vertical="top" wrapText="1" indent="5"/>
    </xf>
    <xf numFmtId="0" fontId="7" fillId="0" borderId="16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20" xfId="0" applyFont="1" applyFill="1" applyBorder="1" applyAlignment="1">
      <alignment horizontal="left" vertical="top" wrapText="1" indent="2"/>
    </xf>
    <xf numFmtId="0" fontId="7" fillId="33" borderId="16" xfId="0" applyFont="1" applyFill="1" applyBorder="1" applyAlignment="1">
      <alignment horizontal="left" vertical="top" wrapText="1" indent="3"/>
    </xf>
    <xf numFmtId="0" fontId="7" fillId="33" borderId="13" xfId="0" applyFont="1" applyFill="1" applyBorder="1" applyAlignment="1">
      <alignment horizontal="left" vertical="top" wrapText="1" indent="3"/>
    </xf>
    <xf numFmtId="0" fontId="7" fillId="33" borderId="20" xfId="0" applyFont="1" applyFill="1" applyBorder="1" applyAlignment="1">
      <alignment horizontal="left" vertical="top" wrapText="1" indent="3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 indent="12"/>
    </xf>
    <xf numFmtId="0" fontId="7" fillId="0" borderId="18" xfId="0" applyFont="1" applyFill="1" applyBorder="1" applyAlignment="1">
      <alignment horizontal="left" vertical="top" wrapText="1" indent="12"/>
    </xf>
    <xf numFmtId="0" fontId="7" fillId="0" borderId="19" xfId="0" applyFont="1" applyFill="1" applyBorder="1" applyAlignment="1">
      <alignment horizontal="left" vertical="top" wrapText="1" indent="12"/>
    </xf>
    <xf numFmtId="0" fontId="7" fillId="0" borderId="23" xfId="0" applyFont="1" applyFill="1" applyBorder="1" applyAlignment="1">
      <alignment horizontal="left" vertical="top" wrapText="1" indent="12"/>
    </xf>
    <xf numFmtId="0" fontId="7" fillId="0" borderId="15" xfId="0" applyFont="1" applyFill="1" applyBorder="1" applyAlignment="1">
      <alignment horizontal="left" vertical="top" wrapText="1" indent="12"/>
    </xf>
    <xf numFmtId="0" fontId="7" fillId="0" borderId="24" xfId="0" applyFont="1" applyFill="1" applyBorder="1" applyAlignment="1">
      <alignment horizontal="left" vertical="top" wrapText="1" indent="12"/>
    </xf>
    <xf numFmtId="0" fontId="7" fillId="0" borderId="16" xfId="0" applyFont="1" applyBorder="1" applyAlignment="1">
      <alignment horizontal="left" vertical="top" wrapText="1" indent="12"/>
    </xf>
    <xf numFmtId="0" fontId="7" fillId="0" borderId="13" xfId="0" applyFont="1" applyBorder="1" applyAlignment="1">
      <alignment horizontal="left" vertical="top" wrapText="1" indent="12"/>
    </xf>
    <xf numFmtId="0" fontId="7" fillId="0" borderId="20" xfId="0" applyFont="1" applyBorder="1" applyAlignment="1">
      <alignment horizontal="left" vertical="top" wrapText="1" indent="12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 indent="10"/>
    </xf>
    <xf numFmtId="0" fontId="7" fillId="0" borderId="13" xfId="0" applyFont="1" applyBorder="1" applyAlignment="1">
      <alignment horizontal="left" vertical="top" wrapText="1" indent="10"/>
    </xf>
    <xf numFmtId="0" fontId="7" fillId="0" borderId="20" xfId="0" applyFont="1" applyBorder="1" applyAlignment="1">
      <alignment horizontal="left" vertical="top" wrapText="1" indent="10"/>
    </xf>
    <xf numFmtId="0" fontId="7" fillId="0" borderId="16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20" xfId="0" applyFont="1" applyFill="1" applyBorder="1" applyAlignment="1">
      <alignment horizontal="left" vertical="top" wrapText="1" indent="3"/>
    </xf>
    <xf numFmtId="0" fontId="7" fillId="0" borderId="16" xfId="0" applyFont="1" applyBorder="1" applyAlignment="1">
      <alignment horizontal="left" vertical="top" wrapText="1" indent="5"/>
    </xf>
    <xf numFmtId="0" fontId="7" fillId="0" borderId="13" xfId="0" applyFont="1" applyBorder="1" applyAlignment="1">
      <alignment horizontal="left" vertical="top" wrapText="1" indent="5"/>
    </xf>
    <xf numFmtId="0" fontId="7" fillId="0" borderId="20" xfId="0" applyFont="1" applyBorder="1" applyAlignment="1">
      <alignment horizontal="left" vertical="top" wrapText="1" indent="5"/>
    </xf>
    <xf numFmtId="0" fontId="7" fillId="0" borderId="16" xfId="0" applyFont="1" applyBorder="1" applyAlignment="1">
      <alignment horizontal="left" vertical="top" wrapText="1" indent="7"/>
    </xf>
    <xf numFmtId="0" fontId="7" fillId="0" borderId="13" xfId="0" applyFont="1" applyBorder="1" applyAlignment="1">
      <alignment horizontal="left" vertical="top" wrapText="1" indent="7"/>
    </xf>
    <xf numFmtId="0" fontId="7" fillId="0" borderId="20" xfId="0" applyFont="1" applyBorder="1" applyAlignment="1">
      <alignment horizontal="left" vertical="top" wrapText="1" indent="7"/>
    </xf>
    <xf numFmtId="0" fontId="9" fillId="33" borderId="16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20" xfId="0" applyFont="1" applyFill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7" fillId="0" borderId="20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left" wrapText="1" indent="11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1" xfId="0" applyFont="1" applyBorder="1" applyAlignment="1">
      <alignment horizontal="left" wrapText="1" indent="8"/>
    </xf>
    <xf numFmtId="4" fontId="9" fillId="33" borderId="16" xfId="0" applyNumberFormat="1" applyFont="1" applyFill="1" applyBorder="1" applyAlignment="1">
      <alignment horizontal="center" vertical="top" wrapText="1"/>
    </xf>
    <xf numFmtId="4" fontId="9" fillId="33" borderId="13" xfId="0" applyNumberFormat="1" applyFont="1" applyFill="1" applyBorder="1" applyAlignment="1">
      <alignment horizontal="center" vertical="top" wrapText="1"/>
    </xf>
    <xf numFmtId="4" fontId="9" fillId="33" borderId="20" xfId="0" applyNumberFormat="1" applyFont="1" applyFill="1" applyBorder="1" applyAlignment="1">
      <alignment horizontal="center" vertical="top" wrapText="1"/>
    </xf>
    <xf numFmtId="4" fontId="9" fillId="33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 indent="10"/>
    </xf>
    <xf numFmtId="4" fontId="7" fillId="0" borderId="11" xfId="0" applyNumberFormat="1" applyFont="1" applyFill="1" applyBorder="1" applyAlignment="1">
      <alignment horizontal="left" vertical="top" wrapText="1" indent="3"/>
    </xf>
    <xf numFmtId="0" fontId="7" fillId="0" borderId="11" xfId="0" applyFont="1" applyBorder="1" applyAlignment="1">
      <alignment horizontal="left" wrapText="1" indent="6"/>
    </xf>
    <xf numFmtId="4" fontId="7" fillId="0" borderId="11" xfId="0" applyNumberFormat="1" applyFont="1" applyFill="1" applyBorder="1" applyAlignment="1">
      <alignment horizontal="left" vertical="top" wrapText="1" indent="5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wrapText="1"/>
    </xf>
    <xf numFmtId="14" fontId="10" fillId="0" borderId="13" xfId="0" applyNumberFormat="1" applyFont="1" applyFill="1" applyBorder="1" applyAlignment="1">
      <alignment horizontal="center" wrapText="1"/>
    </xf>
    <xf numFmtId="14" fontId="10" fillId="0" borderId="20" xfId="0" applyNumberFormat="1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right" wrapText="1"/>
    </xf>
    <xf numFmtId="0" fontId="7" fillId="35" borderId="17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wrapText="1"/>
    </xf>
    <xf numFmtId="14" fontId="14" fillId="0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4" fontId="74" fillId="34" borderId="11" xfId="0" applyNumberFormat="1" applyFont="1" applyFill="1" applyBorder="1" applyAlignment="1">
      <alignment horizontal="center" vertical="center" wrapText="1"/>
    </xf>
    <xf numFmtId="4" fontId="78" fillId="34" borderId="11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4" fontId="80" fillId="0" borderId="11" xfId="0" applyNumberFormat="1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81" fillId="0" borderId="11" xfId="0" applyNumberFormat="1" applyFont="1" applyBorder="1" applyAlignment="1">
      <alignment horizontal="center" vertical="center" wrapText="1"/>
    </xf>
    <xf numFmtId="4" fontId="85" fillId="0" borderId="11" xfId="0" applyNumberFormat="1" applyFont="1" applyBorder="1" applyAlignment="1">
      <alignment horizontal="center" vertical="center"/>
    </xf>
    <xf numFmtId="4" fontId="82" fillId="34" borderId="16" xfId="0" applyNumberFormat="1" applyFont="1" applyFill="1" applyBorder="1" applyAlignment="1">
      <alignment horizontal="center" vertical="center" wrapText="1"/>
    </xf>
    <xf numFmtId="4" fontId="82" fillId="34" borderId="13" xfId="0" applyNumberFormat="1" applyFont="1" applyFill="1" applyBorder="1" applyAlignment="1">
      <alignment horizontal="center" vertical="center" wrapText="1"/>
    </xf>
    <xf numFmtId="4" fontId="82" fillId="34" borderId="20" xfId="0" applyNumberFormat="1" applyFont="1" applyFill="1" applyBorder="1" applyAlignment="1">
      <alignment horizontal="center" vertical="center" wrapText="1"/>
    </xf>
    <xf numFmtId="4" fontId="82" fillId="0" borderId="16" xfId="0" applyNumberFormat="1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center" wrapText="1"/>
    </xf>
    <xf numFmtId="4" fontId="81" fillId="34" borderId="11" xfId="0" applyNumberFormat="1" applyFont="1" applyFill="1" applyBorder="1" applyAlignment="1">
      <alignment horizontal="center" vertical="center" wrapText="1"/>
    </xf>
    <xf numFmtId="4" fontId="85" fillId="34" borderId="11" xfId="0" applyNumberFormat="1" applyFont="1" applyFill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center"/>
    </xf>
    <xf numFmtId="4" fontId="76" fillId="34" borderId="16" xfId="0" applyNumberFormat="1" applyFont="1" applyFill="1" applyBorder="1" applyAlignment="1">
      <alignment horizontal="center" vertical="center" wrapText="1"/>
    </xf>
    <xf numFmtId="4" fontId="76" fillId="34" borderId="13" xfId="0" applyNumberFormat="1" applyFont="1" applyFill="1" applyBorder="1" applyAlignment="1">
      <alignment horizontal="center" vertical="center" wrapText="1"/>
    </xf>
    <xf numFmtId="4" fontId="76" fillId="34" borderId="20" xfId="0" applyNumberFormat="1" applyFont="1" applyFill="1" applyBorder="1" applyAlignment="1">
      <alignment horizontal="center" vertical="center" wrapText="1"/>
    </xf>
    <xf numFmtId="4" fontId="76" fillId="0" borderId="16" xfId="0" applyNumberFormat="1" applyFont="1" applyFill="1" applyBorder="1" applyAlignment="1">
      <alignment horizontal="center" vertical="center" wrapText="1"/>
    </xf>
    <xf numFmtId="4" fontId="76" fillId="0" borderId="13" xfId="0" applyNumberFormat="1" applyFont="1" applyFill="1" applyBorder="1" applyAlignment="1">
      <alignment horizontal="center" vertical="center" wrapText="1"/>
    </xf>
    <xf numFmtId="4" fontId="76" fillId="0" borderId="2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78" fillId="0" borderId="12" xfId="0" applyNumberFormat="1" applyFont="1" applyFill="1" applyBorder="1" applyAlignment="1">
      <alignment horizontal="center" vertical="center"/>
    </xf>
    <xf numFmtId="4" fontId="78" fillId="0" borderId="14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76" fillId="0" borderId="17" xfId="0" applyNumberFormat="1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4" fontId="76" fillId="0" borderId="22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4" fontId="76" fillId="0" borderId="23" xfId="0" applyNumberFormat="1" applyFont="1" applyFill="1" applyBorder="1" applyAlignment="1">
      <alignment horizontal="center" vertical="center" wrapText="1"/>
    </xf>
    <xf numFmtId="4" fontId="76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76" fillId="0" borderId="12" xfId="0" applyNumberFormat="1" applyFont="1" applyFill="1" applyBorder="1" applyAlignment="1">
      <alignment horizontal="center" vertical="center" wrapText="1"/>
    </xf>
    <xf numFmtId="4" fontId="76" fillId="0" borderId="21" xfId="0" applyNumberFormat="1" applyFont="1" applyFill="1" applyBorder="1" applyAlignment="1">
      <alignment horizontal="center" vertical="center" wrapText="1"/>
    </xf>
    <xf numFmtId="4" fontId="76" fillId="0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9"/>
  <sheetViews>
    <sheetView zoomScale="75" zoomScaleNormal="75" zoomScalePageLayoutView="0" workbookViewId="0" topLeftCell="I217">
      <selection activeCell="Z227" sqref="Z227:AA227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222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224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/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/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98">
        <v>6</v>
      </c>
      <c r="S203" s="107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07">
        <v>11</v>
      </c>
      <c r="AA203" s="98">
        <v>12</v>
      </c>
      <c r="AB203" s="98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00">
        <v>0</v>
      </c>
      <c r="S204" s="100">
        <v>0</v>
      </c>
      <c r="T204" s="66"/>
      <c r="U204" s="66"/>
      <c r="V204" s="66"/>
      <c r="W204" s="66">
        <v>0</v>
      </c>
      <c r="X204" s="66">
        <v>0</v>
      </c>
      <c r="Y204" s="66"/>
      <c r="Z204" s="100">
        <v>392883.96</v>
      </c>
      <c r="AA204" s="100">
        <v>52959.82</v>
      </c>
      <c r="AB204" s="100">
        <v>133595.06</v>
      </c>
      <c r="AC204" s="100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00"/>
      <c r="S205" s="100"/>
      <c r="T205" s="66"/>
      <c r="U205" s="66"/>
      <c r="V205" s="66"/>
      <c r="W205" s="66"/>
      <c r="X205" s="66"/>
      <c r="Y205" s="66"/>
      <c r="Z205" s="66"/>
      <c r="AA205" s="100"/>
      <c r="AB205" s="100"/>
      <c r="AC205" s="100"/>
      <c r="AD205" s="100"/>
      <c r="AE205" s="105"/>
      <c r="AF205" s="105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40919187.77</v>
      </c>
      <c r="K206" s="285"/>
      <c r="L206" s="285"/>
      <c r="M206" s="285"/>
      <c r="N206" s="258">
        <f>N215</f>
        <v>38243077.88</v>
      </c>
      <c r="O206" s="249"/>
      <c r="P206" s="249"/>
      <c r="Q206" s="68">
        <f aca="true" t="shared" si="0" ref="Q206:Y206">Q208</f>
        <v>627914.21</v>
      </c>
      <c r="R206" s="99">
        <f t="shared" si="0"/>
        <v>21924</v>
      </c>
      <c r="S206" s="99">
        <f t="shared" si="0"/>
        <v>779670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03">
        <f>Z209</f>
        <v>819516.04</v>
      </c>
      <c r="AA206" s="103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00"/>
      <c r="S207" s="100"/>
      <c r="T207" s="66"/>
      <c r="U207" s="66"/>
      <c r="V207" s="66"/>
      <c r="W207" s="66"/>
      <c r="X207" s="66"/>
      <c r="Y207" s="70"/>
      <c r="Z207" s="104"/>
      <c r="AA207" s="104"/>
      <c r="AB207" s="104"/>
      <c r="AC207" s="104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1752693.73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01">
        <f t="shared" si="1"/>
        <v>21924</v>
      </c>
      <c r="S208" s="101">
        <f t="shared" si="1"/>
        <v>779670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923416.16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819516.04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41498626.61</v>
      </c>
      <c r="K215" s="264"/>
      <c r="L215" s="264"/>
      <c r="M215" s="264"/>
      <c r="N215" s="258">
        <f>N217+N223+N232+N234+N235+N241+N244+N245</f>
        <v>38243077.88</v>
      </c>
      <c r="O215" s="249"/>
      <c r="P215" s="249"/>
      <c r="Q215" s="68">
        <f aca="true" t="shared" si="2" ref="Q215:AC215">Q217+Q223+Q232+Q234+Q235+Q241+Q244+Q245</f>
        <v>627914.21</v>
      </c>
      <c r="R215" s="99">
        <f t="shared" si="2"/>
        <v>21924</v>
      </c>
      <c r="S215" s="99">
        <f t="shared" si="2"/>
        <v>779670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03">
        <f t="shared" si="2"/>
        <v>1212400</v>
      </c>
      <c r="AA215" s="103">
        <f t="shared" si="2"/>
        <v>142435</v>
      </c>
      <c r="AB215" s="103">
        <f t="shared" si="2"/>
        <v>148020</v>
      </c>
      <c r="AC215" s="103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00"/>
      <c r="S216" s="100"/>
      <c r="T216" s="66"/>
      <c r="U216" s="66"/>
      <c r="V216" s="66"/>
      <c r="W216" s="66"/>
      <c r="X216" s="66"/>
      <c r="Y216" s="66"/>
      <c r="Z216" s="104"/>
      <c r="AA216" s="104"/>
      <c r="AB216" s="104"/>
      <c r="AC216" s="104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34832320.05</v>
      </c>
      <c r="K217" s="266"/>
      <c r="L217" s="266"/>
      <c r="M217" s="267"/>
      <c r="N217" s="258">
        <f>N220+N221+N222</f>
        <v>34087455.05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744865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02"/>
      <c r="S219" s="102"/>
      <c r="T219" s="70"/>
      <c r="U219" s="70"/>
      <c r="V219" s="70"/>
      <c r="W219" s="70"/>
      <c r="X219" s="70"/>
      <c r="Y219" s="70"/>
      <c r="Z219" s="104"/>
      <c r="AA219" s="104"/>
      <c r="AB219" s="104"/>
      <c r="AC219" s="104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26756223.07</v>
      </c>
      <c r="K220" s="192"/>
      <c r="L220" s="192"/>
      <c r="M220" s="192"/>
      <c r="N220" s="558">
        <f>27022108-372212-462626.93-7500</f>
        <v>26179769.07</v>
      </c>
      <c r="O220" s="559"/>
      <c r="P220" s="559"/>
      <c r="Q220" s="90"/>
      <c r="R220" s="102"/>
      <c r="S220" s="102"/>
      <c r="T220" s="70"/>
      <c r="U220" s="70"/>
      <c r="V220" s="70"/>
      <c r="W220" s="70"/>
      <c r="X220" s="70"/>
      <c r="Y220" s="70"/>
      <c r="Z220" s="93">
        <f>670404-69750-24200</f>
        <v>576454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1395.31</v>
      </c>
      <c r="K221" s="192"/>
      <c r="L221" s="192"/>
      <c r="M221" s="192"/>
      <c r="N221" s="558">
        <f>1200-104.69+300</f>
        <v>1395.31</v>
      </c>
      <c r="O221" s="559"/>
      <c r="P221" s="559"/>
      <c r="Q221" s="91"/>
      <c r="R221" s="102"/>
      <c r="S221" s="102"/>
      <c r="T221" s="70"/>
      <c r="U221" s="70"/>
      <c r="V221" s="70"/>
      <c r="W221" s="70"/>
      <c r="X221" s="70"/>
      <c r="Y221" s="70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8074701.67</v>
      </c>
      <c r="K222" s="192"/>
      <c r="L222" s="192"/>
      <c r="M222" s="192"/>
      <c r="N222" s="558">
        <f>8160677-112408-139713.33-2265</f>
        <v>7906290.67</v>
      </c>
      <c r="O222" s="559"/>
      <c r="P222" s="559"/>
      <c r="Q222" s="90"/>
      <c r="R222" s="102"/>
      <c r="S222" s="102"/>
      <c r="T222" s="70"/>
      <c r="U222" s="70"/>
      <c r="V222" s="70"/>
      <c r="W222" s="70"/>
      <c r="X222" s="70"/>
      <c r="Y222" s="70"/>
      <c r="Z222" s="93">
        <f>202461-25250-8800</f>
        <v>168411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3951896.98</v>
      </c>
      <c r="K223" s="257"/>
      <c r="L223" s="257"/>
      <c r="M223" s="257"/>
      <c r="N223" s="258">
        <f>N225+N226+N227+N228+N229+N231</f>
        <v>3010920.62</v>
      </c>
      <c r="O223" s="255"/>
      <c r="P223" s="255"/>
      <c r="Q223" s="69">
        <f aca="true" t="shared" si="4" ref="Q223:Z223">Q225+Q226+Q227+Q228+Q229+Q231</f>
        <v>322699.5</v>
      </c>
      <c r="R223" s="103">
        <f t="shared" si="4"/>
        <v>0</v>
      </c>
      <c r="S223" s="103">
        <f t="shared" si="4"/>
        <v>0</v>
      </c>
      <c r="T223" s="69">
        <f t="shared" si="4"/>
        <v>0</v>
      </c>
      <c r="U223" s="69">
        <f t="shared" si="4"/>
        <v>0</v>
      </c>
      <c r="V223" s="69">
        <f t="shared" si="4"/>
        <v>0</v>
      </c>
      <c r="W223" s="69">
        <f t="shared" si="4"/>
        <v>303185.52</v>
      </c>
      <c r="X223" s="69">
        <f t="shared" si="4"/>
        <v>20000</v>
      </c>
      <c r="Y223" s="69">
        <f t="shared" si="4"/>
        <v>0</v>
      </c>
      <c r="Z223" s="103">
        <f t="shared" si="4"/>
        <v>152656.34</v>
      </c>
      <c r="AA223" s="103">
        <f>AA225+AA226+AA227+AA228+AA231</f>
        <v>142435</v>
      </c>
      <c r="AB223" s="103">
        <f>AB225+AB226+AB227+AB228+AB231</f>
        <v>0</v>
      </c>
      <c r="AC223" s="103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248"/>
      <c r="O224" s="255"/>
      <c r="P224" s="255"/>
      <c r="Q224" s="70"/>
      <c r="R224" s="102"/>
      <c r="S224" s="102"/>
      <c r="T224" s="70"/>
      <c r="U224" s="70"/>
      <c r="V224" s="70"/>
      <c r="W224" s="70"/>
      <c r="X224" s="70"/>
      <c r="Y224" s="70"/>
      <c r="Z224" s="106"/>
      <c r="AA224" s="106"/>
      <c r="AB224" s="106"/>
      <c r="AC224" s="106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41068.4</v>
      </c>
      <c r="K225" s="192"/>
      <c r="L225" s="192"/>
      <c r="M225" s="192"/>
      <c r="N225" s="558">
        <f>53620-12551.6</f>
        <v>41068.4</v>
      </c>
      <c r="O225" s="559"/>
      <c r="P225" s="559"/>
      <c r="Q225" s="70"/>
      <c r="R225" s="102"/>
      <c r="S225" s="102"/>
      <c r="T225" s="70"/>
      <c r="U225" s="70"/>
      <c r="V225" s="70"/>
      <c r="W225" s="70"/>
      <c r="X225" s="70"/>
      <c r="Y225" s="70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256"/>
      <c r="O226" s="255"/>
      <c r="P226" s="255"/>
      <c r="Q226" s="70"/>
      <c r="R226" s="102"/>
      <c r="S226" s="102"/>
      <c r="T226" s="70"/>
      <c r="U226" s="70"/>
      <c r="V226" s="70"/>
      <c r="W226" s="70"/>
      <c r="X226" s="70"/>
      <c r="Y226" s="70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3395407.2</v>
      </c>
      <c r="K227" s="192"/>
      <c r="L227" s="192"/>
      <c r="M227" s="192"/>
      <c r="N227" s="256">
        <f>2437418+63449.48</f>
        <v>2500867.48</v>
      </c>
      <c r="O227" s="255"/>
      <c r="P227" s="255"/>
      <c r="Q227" s="108">
        <f>246441.64+76257.86</f>
        <v>322699.5</v>
      </c>
      <c r="R227" s="102"/>
      <c r="S227" s="102"/>
      <c r="T227" s="70"/>
      <c r="U227" s="70"/>
      <c r="V227" s="70"/>
      <c r="W227" s="102">
        <f>118181.95+88312.81+70254.12</f>
        <v>276748.88</v>
      </c>
      <c r="X227" s="102"/>
      <c r="Y227" s="70"/>
      <c r="Z227" s="109">
        <f>95000-12343.66+70000</f>
        <v>152656.34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256"/>
      <c r="O228" s="255"/>
      <c r="P228" s="255"/>
      <c r="Q228" s="70"/>
      <c r="R228" s="102"/>
      <c r="S228" s="102"/>
      <c r="T228" s="70"/>
      <c r="U228" s="70"/>
      <c r="V228" s="70"/>
      <c r="W228" s="70"/>
      <c r="X228" s="70"/>
      <c r="Y228" s="70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189887.29</v>
      </c>
      <c r="K229" s="192"/>
      <c r="L229" s="192"/>
      <c r="M229" s="192"/>
      <c r="N229" s="256">
        <f>268202-55000-30000-8000-5314.71</f>
        <v>169887.29</v>
      </c>
      <c r="O229" s="249"/>
      <c r="P229" s="249"/>
      <c r="Q229" s="65"/>
      <c r="R229" s="101"/>
      <c r="S229" s="101"/>
      <c r="T229" s="65"/>
      <c r="U229" s="65"/>
      <c r="V229" s="65"/>
      <c r="W229" s="65"/>
      <c r="X229" s="65">
        <v>20000</v>
      </c>
      <c r="Y229" s="70"/>
      <c r="Z229" s="93"/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0</v>
      </c>
      <c r="K230" s="192"/>
      <c r="L230" s="192"/>
      <c r="M230" s="192"/>
      <c r="N230" s="256"/>
      <c r="O230" s="249"/>
      <c r="P230" s="249"/>
      <c r="Q230" s="65"/>
      <c r="R230" s="101"/>
      <c r="S230" s="101"/>
      <c r="T230" s="65"/>
      <c r="U230" s="65"/>
      <c r="V230" s="65"/>
      <c r="W230" s="65"/>
      <c r="X230" s="65"/>
      <c r="Y230" s="70"/>
      <c r="Z230" s="93"/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256">
        <f>390589-13654.75-50000-10239-15000-2597.8</f>
        <v>299097.45</v>
      </c>
      <c r="O231" s="249"/>
      <c r="P231" s="249"/>
      <c r="Q231" s="65"/>
      <c r="R231" s="101"/>
      <c r="S231" s="101"/>
      <c r="T231" s="65"/>
      <c r="U231" s="65"/>
      <c r="V231" s="65"/>
      <c r="W231" s="65">
        <v>26436.64</v>
      </c>
      <c r="X231" s="65"/>
      <c r="Y231" s="70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248"/>
      <c r="O232" s="255"/>
      <c r="P232" s="255"/>
      <c r="Q232" s="254"/>
      <c r="R232" s="250"/>
      <c r="S232" s="250"/>
      <c r="T232" s="252"/>
      <c r="U232" s="252"/>
      <c r="V232" s="252"/>
      <c r="W232" s="252"/>
      <c r="X232" s="252"/>
      <c r="Y232" s="254"/>
      <c r="Z232" s="244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255"/>
      <c r="O233" s="255"/>
      <c r="P233" s="255"/>
      <c r="Q233" s="254"/>
      <c r="R233" s="251"/>
      <c r="S233" s="251"/>
      <c r="T233" s="253"/>
      <c r="U233" s="253"/>
      <c r="V233" s="253"/>
      <c r="W233" s="253"/>
      <c r="X233" s="253"/>
      <c r="Y233" s="254"/>
      <c r="Z233" s="244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248"/>
      <c r="O234" s="249"/>
      <c r="P234" s="249"/>
      <c r="Q234" s="66"/>
      <c r="R234" s="100"/>
      <c r="S234" s="100"/>
      <c r="T234" s="66"/>
      <c r="U234" s="66"/>
      <c r="V234" s="66"/>
      <c r="W234" s="66"/>
      <c r="X234" s="66"/>
      <c r="Y234" s="70"/>
      <c r="Z234" s="104"/>
      <c r="AA234" s="104"/>
      <c r="AB234" s="104"/>
      <c r="AC234" s="104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1780541.34</v>
      </c>
      <c r="K235" s="192"/>
      <c r="L235" s="192"/>
      <c r="M235" s="192"/>
      <c r="N235" s="239">
        <f>N237+N238+N239</f>
        <v>484620</v>
      </c>
      <c r="O235" s="240"/>
      <c r="P235" s="240"/>
      <c r="Q235" s="66">
        <f aca="true" t="shared" si="6" ref="Q235:AD235">Q237+Q238+Q239</f>
        <v>32291</v>
      </c>
      <c r="R235" s="100">
        <f t="shared" si="6"/>
        <v>21924</v>
      </c>
      <c r="S235" s="100">
        <f t="shared" si="6"/>
        <v>779670</v>
      </c>
      <c r="T235" s="66">
        <f t="shared" si="6"/>
        <v>0</v>
      </c>
      <c r="U235" s="66">
        <f t="shared" si="6"/>
        <v>0</v>
      </c>
      <c r="V235" s="66">
        <f t="shared" si="6"/>
        <v>0</v>
      </c>
      <c r="W235" s="66">
        <f t="shared" si="6"/>
        <v>0</v>
      </c>
      <c r="X235" s="66">
        <f t="shared" si="6"/>
        <v>0</v>
      </c>
      <c r="Y235" s="66">
        <f t="shared" si="6"/>
        <v>0</v>
      </c>
      <c r="Z235" s="100">
        <f t="shared" si="6"/>
        <v>314016.34</v>
      </c>
      <c r="AA235" s="100">
        <f t="shared" si="6"/>
        <v>0</v>
      </c>
      <c r="AB235" s="100">
        <f t="shared" si="6"/>
        <v>148020</v>
      </c>
      <c r="AC235" s="100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193"/>
      <c r="O236" s="194"/>
      <c r="P236" s="195"/>
      <c r="Q236" s="66"/>
      <c r="R236" s="100"/>
      <c r="S236" s="100"/>
      <c r="T236" s="66"/>
      <c r="U236" s="66"/>
      <c r="V236" s="66"/>
      <c r="W236" s="66"/>
      <c r="X236" s="66"/>
      <c r="Y236" s="70"/>
      <c r="Z236" s="104"/>
      <c r="AA236" s="104"/>
      <c r="AB236" s="104"/>
      <c r="AC236" s="104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945656.34</v>
      </c>
      <c r="K237" s="192"/>
      <c r="L237" s="192"/>
      <c r="M237" s="192"/>
      <c r="N237" s="193">
        <v>484620</v>
      </c>
      <c r="O237" s="194"/>
      <c r="P237" s="195"/>
      <c r="Q237" s="66"/>
      <c r="R237" s="100"/>
      <c r="S237" s="100"/>
      <c r="T237" s="66"/>
      <c r="U237" s="66"/>
      <c r="V237" s="66"/>
      <c r="W237" s="66"/>
      <c r="X237" s="66"/>
      <c r="Y237" s="70"/>
      <c r="Z237" s="106">
        <f>269535-289.4+23000-572.92+21343.66</f>
        <v>313016.34</v>
      </c>
      <c r="AA237" s="106"/>
      <c r="AB237" s="106">
        <v>148020</v>
      </c>
      <c r="AC237" s="106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193"/>
      <c r="O238" s="194"/>
      <c r="P238" s="195"/>
      <c r="Q238" s="66"/>
      <c r="R238" s="100"/>
      <c r="S238" s="100"/>
      <c r="T238" s="66"/>
      <c r="U238" s="66"/>
      <c r="V238" s="66"/>
      <c r="W238" s="66"/>
      <c r="X238" s="66"/>
      <c r="Y238" s="70"/>
      <c r="Z238" s="106"/>
      <c r="AA238" s="106"/>
      <c r="AB238" s="106"/>
      <c r="AC238" s="106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834885</v>
      </c>
      <c r="K239" s="192"/>
      <c r="L239" s="192"/>
      <c r="M239" s="192"/>
      <c r="N239" s="193"/>
      <c r="O239" s="194"/>
      <c r="P239" s="195"/>
      <c r="Q239" s="66">
        <f>32291</f>
        <v>32291</v>
      </c>
      <c r="R239" s="100">
        <f>67185-45261</f>
        <v>21924</v>
      </c>
      <c r="S239" s="100">
        <f>760500+19170</f>
        <v>779670</v>
      </c>
      <c r="T239" s="66"/>
      <c r="U239" s="66"/>
      <c r="V239" s="66"/>
      <c r="W239" s="66"/>
      <c r="X239" s="66"/>
      <c r="Y239" s="70"/>
      <c r="Z239" s="106">
        <f>10000-9000</f>
        <v>1000</v>
      </c>
      <c r="AA239" s="106"/>
      <c r="AB239" s="106"/>
      <c r="AC239" s="106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833885</v>
      </c>
      <c r="K240" s="192"/>
      <c r="L240" s="192"/>
      <c r="M240" s="192"/>
      <c r="N240" s="193"/>
      <c r="O240" s="194"/>
      <c r="P240" s="195"/>
      <c r="Q240" s="66">
        <v>32291</v>
      </c>
      <c r="R240" s="100">
        <f>67185-45261</f>
        <v>21924</v>
      </c>
      <c r="S240" s="100">
        <f>760500+19170</f>
        <v>779670</v>
      </c>
      <c r="T240" s="66"/>
      <c r="U240" s="66"/>
      <c r="V240" s="66"/>
      <c r="W240" s="66"/>
      <c r="X240" s="66"/>
      <c r="Y240" s="70"/>
      <c r="Z240" s="106"/>
      <c r="AA240" s="106"/>
      <c r="AB240" s="106"/>
      <c r="AC240" s="106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227"/>
      <c r="O241" s="228"/>
      <c r="P241" s="228"/>
      <c r="Q241" s="208"/>
      <c r="R241" s="202"/>
      <c r="S241" s="202"/>
      <c r="T241" s="205"/>
      <c r="U241" s="205"/>
      <c r="V241" s="205"/>
      <c r="W241" s="205"/>
      <c r="X241" s="205"/>
      <c r="Y241" s="208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229"/>
      <c r="O242" s="230"/>
      <c r="P242" s="230"/>
      <c r="Q242" s="208"/>
      <c r="R242" s="203"/>
      <c r="S242" s="203"/>
      <c r="T242" s="206"/>
      <c r="U242" s="206"/>
      <c r="V242" s="206"/>
      <c r="W242" s="206"/>
      <c r="X242" s="206"/>
      <c r="Y242" s="208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231"/>
      <c r="O243" s="232"/>
      <c r="P243" s="232"/>
      <c r="Q243" s="208"/>
      <c r="R243" s="204"/>
      <c r="S243" s="204"/>
      <c r="T243" s="207"/>
      <c r="U243" s="207"/>
      <c r="V243" s="207"/>
      <c r="W243" s="207"/>
      <c r="X243" s="207"/>
      <c r="Y243" s="208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933868.24</v>
      </c>
      <c r="K244" s="192"/>
      <c r="L244" s="192"/>
      <c r="M244" s="192"/>
      <c r="N244" s="193">
        <f>727334.86-108296.7+13654.75+1728+25610.59+50.71</f>
        <v>660082.21</v>
      </c>
      <c r="O244" s="194"/>
      <c r="P244" s="195"/>
      <c r="Q244" s="66">
        <f>149206.14+62449.84+2852.94+38550.84+2140.41+10702.92-356.38+7377</f>
        <v>272923.71</v>
      </c>
      <c r="R244" s="100"/>
      <c r="S244" s="100"/>
      <c r="T244" s="66"/>
      <c r="U244" s="66"/>
      <c r="V244" s="66"/>
      <c r="W244" s="66"/>
      <c r="X244" s="66"/>
      <c r="Y244" s="70"/>
      <c r="Z244" s="106">
        <f>289.4+572.92</f>
        <v>862.32</v>
      </c>
      <c r="AA244" s="106"/>
      <c r="AB244" s="106"/>
      <c r="AC244" s="106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00"/>
      <c r="S245" s="100"/>
      <c r="T245" s="66"/>
      <c r="U245" s="66"/>
      <c r="V245" s="66"/>
      <c r="W245" s="66"/>
      <c r="X245" s="66"/>
      <c r="Y245" s="70"/>
      <c r="Z245" s="104"/>
      <c r="AA245" s="104"/>
      <c r="AB245" s="104"/>
      <c r="AC245" s="104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00">
        <f>R204+R205+R206-R215</f>
        <v>0</v>
      </c>
      <c r="S246" s="100">
        <f aca="true" t="shared" si="7" ref="S246:AD246">S204+S205+S206-S215</f>
        <v>0</v>
      </c>
      <c r="T246" s="100">
        <f t="shared" si="7"/>
        <v>0</v>
      </c>
      <c r="U246" s="100">
        <f t="shared" si="7"/>
        <v>0</v>
      </c>
      <c r="V246" s="100">
        <f t="shared" si="7"/>
        <v>0</v>
      </c>
      <c r="W246" s="100">
        <f t="shared" si="7"/>
        <v>0</v>
      </c>
      <c r="X246" s="100">
        <f t="shared" si="7"/>
        <v>0</v>
      </c>
      <c r="Y246" s="100">
        <f t="shared" si="7"/>
        <v>0</v>
      </c>
      <c r="Z246" s="100">
        <f t="shared" si="7"/>
        <v>0</v>
      </c>
      <c r="AA246" s="100">
        <f t="shared" si="7"/>
        <v>0</v>
      </c>
      <c r="AB246" s="100">
        <f t="shared" si="7"/>
        <v>0</v>
      </c>
      <c r="AC246" s="100">
        <f t="shared" si="7"/>
        <v>0</v>
      </c>
      <c r="AD246" s="100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A250:AD250"/>
    <mergeCell ref="A251:AD251"/>
    <mergeCell ref="A252:AD252"/>
    <mergeCell ref="A253:AD253"/>
    <mergeCell ref="Z258:AD258"/>
    <mergeCell ref="O259:Y259"/>
    <mergeCell ref="A246:H246"/>
    <mergeCell ref="J246:M246"/>
    <mergeCell ref="N246:P246"/>
    <mergeCell ref="A247:H247"/>
    <mergeCell ref="A248:H248"/>
    <mergeCell ref="J248:M248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240:H240"/>
    <mergeCell ref="J240:M240"/>
    <mergeCell ref="N240:P240"/>
    <mergeCell ref="A241:H243"/>
    <mergeCell ref="I241:I243"/>
    <mergeCell ref="J241:M243"/>
    <mergeCell ref="N241:P243"/>
    <mergeCell ref="A238:H238"/>
    <mergeCell ref="J238:M238"/>
    <mergeCell ref="N238:P238"/>
    <mergeCell ref="A239:H239"/>
    <mergeCell ref="J239:M239"/>
    <mergeCell ref="N239:P239"/>
    <mergeCell ref="A236:H236"/>
    <mergeCell ref="J236:M236"/>
    <mergeCell ref="N236:P236"/>
    <mergeCell ref="A237:H237"/>
    <mergeCell ref="J237:M237"/>
    <mergeCell ref="N237:P237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231:H231"/>
    <mergeCell ref="J231:M231"/>
    <mergeCell ref="N231:P231"/>
    <mergeCell ref="A232:H233"/>
    <mergeCell ref="I232:I233"/>
    <mergeCell ref="J232:M233"/>
    <mergeCell ref="N232:P233"/>
    <mergeCell ref="A229:H229"/>
    <mergeCell ref="J229:M229"/>
    <mergeCell ref="N229:P229"/>
    <mergeCell ref="A230:H230"/>
    <mergeCell ref="J230:M230"/>
    <mergeCell ref="N230:P230"/>
    <mergeCell ref="A227:H227"/>
    <mergeCell ref="J227:M227"/>
    <mergeCell ref="N227:P227"/>
    <mergeCell ref="A228:H228"/>
    <mergeCell ref="J228:M228"/>
    <mergeCell ref="N228:P228"/>
    <mergeCell ref="A225:H225"/>
    <mergeCell ref="J225:M225"/>
    <mergeCell ref="N225:P225"/>
    <mergeCell ref="A226:H226"/>
    <mergeCell ref="J226:M226"/>
    <mergeCell ref="N226:P226"/>
    <mergeCell ref="A223:H223"/>
    <mergeCell ref="J223:M223"/>
    <mergeCell ref="N223:P223"/>
    <mergeCell ref="A224:H224"/>
    <mergeCell ref="J224:M224"/>
    <mergeCell ref="N224:P224"/>
    <mergeCell ref="A221:H221"/>
    <mergeCell ref="J221:M221"/>
    <mergeCell ref="N221:P221"/>
    <mergeCell ref="A222:H222"/>
    <mergeCell ref="J222:M222"/>
    <mergeCell ref="N222:P222"/>
    <mergeCell ref="A219:H219"/>
    <mergeCell ref="J219:M219"/>
    <mergeCell ref="N219:P219"/>
    <mergeCell ref="A220:H220"/>
    <mergeCell ref="J220:M220"/>
    <mergeCell ref="N220:P220"/>
    <mergeCell ref="Y217:Y218"/>
    <mergeCell ref="Z217:Z218"/>
    <mergeCell ref="AA217:AA218"/>
    <mergeCell ref="AB217:AB218"/>
    <mergeCell ref="AC217:AC218"/>
    <mergeCell ref="AD217:AD218"/>
    <mergeCell ref="S217:S218"/>
    <mergeCell ref="T217:T218"/>
    <mergeCell ref="U217:U218"/>
    <mergeCell ref="V217:V218"/>
    <mergeCell ref="W217:W218"/>
    <mergeCell ref="X217:X218"/>
    <mergeCell ref="A217:H218"/>
    <mergeCell ref="I217:I218"/>
    <mergeCell ref="J217:M218"/>
    <mergeCell ref="N217:P218"/>
    <mergeCell ref="Q217:Q218"/>
    <mergeCell ref="R217:R218"/>
    <mergeCell ref="A215:H215"/>
    <mergeCell ref="J215:M215"/>
    <mergeCell ref="N215:P215"/>
    <mergeCell ref="A216:H216"/>
    <mergeCell ref="J216:M216"/>
    <mergeCell ref="N216:P216"/>
    <mergeCell ref="Y209:Y214"/>
    <mergeCell ref="Z209:Z214"/>
    <mergeCell ref="AA209:AA214"/>
    <mergeCell ref="AB209:AB214"/>
    <mergeCell ref="AC209:AC214"/>
    <mergeCell ref="AD209:AD214"/>
    <mergeCell ref="S209:S214"/>
    <mergeCell ref="T209:T214"/>
    <mergeCell ref="U209:U214"/>
    <mergeCell ref="V209:V214"/>
    <mergeCell ref="W209:W214"/>
    <mergeCell ref="X209:X214"/>
    <mergeCell ref="A209:H214"/>
    <mergeCell ref="I209:I214"/>
    <mergeCell ref="J209:M214"/>
    <mergeCell ref="N209:P214"/>
    <mergeCell ref="Q209:Q214"/>
    <mergeCell ref="R209:R214"/>
    <mergeCell ref="A207:H207"/>
    <mergeCell ref="J207:M207"/>
    <mergeCell ref="N207:P207"/>
    <mergeCell ref="A208:H208"/>
    <mergeCell ref="J208:M208"/>
    <mergeCell ref="N208:P208"/>
    <mergeCell ref="A205:H205"/>
    <mergeCell ref="J205:M205"/>
    <mergeCell ref="N205:P205"/>
    <mergeCell ref="A206:H206"/>
    <mergeCell ref="J206:M206"/>
    <mergeCell ref="N206:P206"/>
    <mergeCell ref="A203:H203"/>
    <mergeCell ref="J203:M203"/>
    <mergeCell ref="N203:P203"/>
    <mergeCell ref="A204:H204"/>
    <mergeCell ref="J204:M204"/>
    <mergeCell ref="N204:P204"/>
    <mergeCell ref="W199:W202"/>
    <mergeCell ref="X199:X202"/>
    <mergeCell ref="Z199:Z202"/>
    <mergeCell ref="AA199:AA202"/>
    <mergeCell ref="AB199:AB202"/>
    <mergeCell ref="AC199:AC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A188:L190"/>
    <mergeCell ref="M188:M190"/>
    <mergeCell ref="N188:Y190"/>
    <mergeCell ref="Z188:AD190"/>
    <mergeCell ref="A191:L191"/>
    <mergeCell ref="N191:Y191"/>
    <mergeCell ref="Z191:AD191"/>
    <mergeCell ref="A186:L186"/>
    <mergeCell ref="N186:Y186"/>
    <mergeCell ref="Z186:AD186"/>
    <mergeCell ref="A187:L187"/>
    <mergeCell ref="N187:Y187"/>
    <mergeCell ref="Z187:AD187"/>
    <mergeCell ref="A184:L184"/>
    <mergeCell ref="N184:Y184"/>
    <mergeCell ref="Z184:AD184"/>
    <mergeCell ref="A185:L185"/>
    <mergeCell ref="N185:Y185"/>
    <mergeCell ref="Z185:AD185"/>
    <mergeCell ref="A181:L182"/>
    <mergeCell ref="M181:M182"/>
    <mergeCell ref="N181:Y182"/>
    <mergeCell ref="Z181:AD182"/>
    <mergeCell ref="A183:L183"/>
    <mergeCell ref="N183:Y183"/>
    <mergeCell ref="Z183:AD183"/>
    <mergeCell ref="A179:L179"/>
    <mergeCell ref="N179:Y179"/>
    <mergeCell ref="Z179:AD179"/>
    <mergeCell ref="A180:L180"/>
    <mergeCell ref="N180:Y180"/>
    <mergeCell ref="Z180:AD180"/>
    <mergeCell ref="A177:L177"/>
    <mergeCell ref="N177:Y177"/>
    <mergeCell ref="Z177:AD177"/>
    <mergeCell ref="A178:L178"/>
    <mergeCell ref="N178:Y178"/>
    <mergeCell ref="Z178:AD178"/>
    <mergeCell ref="A175:L175"/>
    <mergeCell ref="N175:Y175"/>
    <mergeCell ref="Z175:AD175"/>
    <mergeCell ref="A176:L176"/>
    <mergeCell ref="N176:Y176"/>
    <mergeCell ref="Z176:AD176"/>
    <mergeCell ref="A173:L173"/>
    <mergeCell ref="N173:Y173"/>
    <mergeCell ref="Z173:AD173"/>
    <mergeCell ref="A174:L174"/>
    <mergeCell ref="N174:Y174"/>
    <mergeCell ref="Z174:AD174"/>
    <mergeCell ref="A171:L171"/>
    <mergeCell ref="N171:Y171"/>
    <mergeCell ref="Z171:AD171"/>
    <mergeCell ref="A172:L172"/>
    <mergeCell ref="N172:Y172"/>
    <mergeCell ref="Z172:AD172"/>
    <mergeCell ref="A169:L169"/>
    <mergeCell ref="N169:Y169"/>
    <mergeCell ref="Z169:AD169"/>
    <mergeCell ref="A170:L170"/>
    <mergeCell ref="N170:Y170"/>
    <mergeCell ref="Z170:AD170"/>
    <mergeCell ref="A167:L167"/>
    <mergeCell ref="N167:Y167"/>
    <mergeCell ref="Z167:AD167"/>
    <mergeCell ref="A168:L168"/>
    <mergeCell ref="N168:Y168"/>
    <mergeCell ref="Z168:AD168"/>
    <mergeCell ref="A163:L163"/>
    <mergeCell ref="N163:Y163"/>
    <mergeCell ref="Z163:AD163"/>
    <mergeCell ref="A164:L166"/>
    <mergeCell ref="M164:M166"/>
    <mergeCell ref="N164:Y166"/>
    <mergeCell ref="Z164:AD166"/>
    <mergeCell ref="A161:L161"/>
    <mergeCell ref="N161:Y161"/>
    <mergeCell ref="Z161:AD161"/>
    <mergeCell ref="A162:L162"/>
    <mergeCell ref="N162:Y162"/>
    <mergeCell ref="Z162:AD162"/>
    <mergeCell ref="A159:L159"/>
    <mergeCell ref="N159:Y159"/>
    <mergeCell ref="Z159:AD159"/>
    <mergeCell ref="A160:L160"/>
    <mergeCell ref="N160:Y160"/>
    <mergeCell ref="Z160:AD160"/>
    <mergeCell ref="A156:L156"/>
    <mergeCell ref="N156:Y156"/>
    <mergeCell ref="Z156:AD156"/>
    <mergeCell ref="A157:L158"/>
    <mergeCell ref="M157:M158"/>
    <mergeCell ref="N157:Y158"/>
    <mergeCell ref="Z157:AD158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1:L151"/>
    <mergeCell ref="N151:Y151"/>
    <mergeCell ref="Z151:AD151"/>
    <mergeCell ref="A152:L152"/>
    <mergeCell ref="N152:Y152"/>
    <mergeCell ref="Z152:AD152"/>
    <mergeCell ref="A149:L149"/>
    <mergeCell ref="N149:Y149"/>
    <mergeCell ref="Z149:AD149"/>
    <mergeCell ref="A150:L150"/>
    <mergeCell ref="N150:Y150"/>
    <mergeCell ref="Z150:AD150"/>
    <mergeCell ref="A147:L147"/>
    <mergeCell ref="N147:Y147"/>
    <mergeCell ref="Z147:AD147"/>
    <mergeCell ref="A148:L148"/>
    <mergeCell ref="N148:Y148"/>
    <mergeCell ref="Z148:AD148"/>
    <mergeCell ref="A145:L145"/>
    <mergeCell ref="N145:Y145"/>
    <mergeCell ref="Z145:AD145"/>
    <mergeCell ref="A146:L146"/>
    <mergeCell ref="N146:Y146"/>
    <mergeCell ref="Z146:AD146"/>
    <mergeCell ref="A143:L143"/>
    <mergeCell ref="N143:Y143"/>
    <mergeCell ref="Z143:AD143"/>
    <mergeCell ref="A144:L144"/>
    <mergeCell ref="N144:Y144"/>
    <mergeCell ref="Z144:AD144"/>
    <mergeCell ref="A141:L141"/>
    <mergeCell ref="N141:Y141"/>
    <mergeCell ref="Z141:AD141"/>
    <mergeCell ref="A142:L142"/>
    <mergeCell ref="N142:Y142"/>
    <mergeCell ref="Z142:AD142"/>
    <mergeCell ref="A139:L139"/>
    <mergeCell ref="N139:Y139"/>
    <mergeCell ref="Z139:AD139"/>
    <mergeCell ref="A140:L140"/>
    <mergeCell ref="N140:Y140"/>
    <mergeCell ref="Z140:AD140"/>
    <mergeCell ref="A134:L136"/>
    <mergeCell ref="M134:M136"/>
    <mergeCell ref="N134:AD136"/>
    <mergeCell ref="A137:L137"/>
    <mergeCell ref="N137:AD137"/>
    <mergeCell ref="A138:L138"/>
    <mergeCell ref="N138:AD138"/>
    <mergeCell ref="A131:L131"/>
    <mergeCell ref="N131:AD131"/>
    <mergeCell ref="A132:L132"/>
    <mergeCell ref="N132:AD132"/>
    <mergeCell ref="A133:L133"/>
    <mergeCell ref="N133:AD133"/>
    <mergeCell ref="A127:L128"/>
    <mergeCell ref="M127:M128"/>
    <mergeCell ref="N127:AD128"/>
    <mergeCell ref="A129:L129"/>
    <mergeCell ref="N129:AD129"/>
    <mergeCell ref="A130:L130"/>
    <mergeCell ref="N130:AD130"/>
    <mergeCell ref="A124:L124"/>
    <mergeCell ref="N124:AD124"/>
    <mergeCell ref="A125:L125"/>
    <mergeCell ref="N125:AD125"/>
    <mergeCell ref="A126:L126"/>
    <mergeCell ref="N126:AD126"/>
    <mergeCell ref="A121:L121"/>
    <mergeCell ref="N121:AD121"/>
    <mergeCell ref="A122:L122"/>
    <mergeCell ref="N122:AD122"/>
    <mergeCell ref="A123:L123"/>
    <mergeCell ref="N123:AD123"/>
    <mergeCell ref="A118:L118"/>
    <mergeCell ref="N118:AD118"/>
    <mergeCell ref="A119:L119"/>
    <mergeCell ref="N119:AD119"/>
    <mergeCell ref="A120:L120"/>
    <mergeCell ref="N120:AD120"/>
    <mergeCell ref="A115:L115"/>
    <mergeCell ref="N115:AD115"/>
    <mergeCell ref="A116:L116"/>
    <mergeCell ref="N116:AD116"/>
    <mergeCell ref="A117:L117"/>
    <mergeCell ref="N117:AD117"/>
    <mergeCell ref="A110:L112"/>
    <mergeCell ref="M110:M112"/>
    <mergeCell ref="N110:AD112"/>
    <mergeCell ref="A113:L113"/>
    <mergeCell ref="N113:AD113"/>
    <mergeCell ref="A114:L114"/>
    <mergeCell ref="N114:AD114"/>
    <mergeCell ref="A107:L107"/>
    <mergeCell ref="N107:AD107"/>
    <mergeCell ref="A108:L108"/>
    <mergeCell ref="N108:AD108"/>
    <mergeCell ref="A109:L109"/>
    <mergeCell ref="N109:AD109"/>
    <mergeCell ref="A104:L104"/>
    <mergeCell ref="N104:AD104"/>
    <mergeCell ref="A105:L105"/>
    <mergeCell ref="N105:AD105"/>
    <mergeCell ref="A106:L106"/>
    <mergeCell ref="N106:AD106"/>
    <mergeCell ref="A100:L100"/>
    <mergeCell ref="N100:AD100"/>
    <mergeCell ref="A101:L101"/>
    <mergeCell ref="N101:AD101"/>
    <mergeCell ref="A102:L103"/>
    <mergeCell ref="M102:M103"/>
    <mergeCell ref="N102:AD103"/>
    <mergeCell ref="A97:L97"/>
    <mergeCell ref="N97:AD97"/>
    <mergeCell ref="A98:L98"/>
    <mergeCell ref="N98:AD98"/>
    <mergeCell ref="A99:L99"/>
    <mergeCell ref="N99:AD99"/>
    <mergeCell ref="A94:L94"/>
    <mergeCell ref="N94:AD94"/>
    <mergeCell ref="A95:L95"/>
    <mergeCell ref="N95:AD95"/>
    <mergeCell ref="A96:L96"/>
    <mergeCell ref="N96:AD96"/>
    <mergeCell ref="A91:L91"/>
    <mergeCell ref="N91:AD91"/>
    <mergeCell ref="A92:L92"/>
    <mergeCell ref="N92:AD92"/>
    <mergeCell ref="A93:L93"/>
    <mergeCell ref="N93:AD93"/>
    <mergeCell ref="A88:L88"/>
    <mergeCell ref="N88:AD88"/>
    <mergeCell ref="A89:L89"/>
    <mergeCell ref="N89:AD89"/>
    <mergeCell ref="A90:L90"/>
    <mergeCell ref="N90:AD90"/>
    <mergeCell ref="A85:L85"/>
    <mergeCell ref="N85:AD85"/>
    <mergeCell ref="A86:L86"/>
    <mergeCell ref="N86:AD86"/>
    <mergeCell ref="A87:L87"/>
    <mergeCell ref="N87:AD87"/>
    <mergeCell ref="A82:L82"/>
    <mergeCell ref="N82:AD82"/>
    <mergeCell ref="A83:L83"/>
    <mergeCell ref="N83:AD83"/>
    <mergeCell ref="A84:L84"/>
    <mergeCell ref="N84:AD84"/>
    <mergeCell ref="A78:L79"/>
    <mergeCell ref="M78:M79"/>
    <mergeCell ref="N78:Y79"/>
    <mergeCell ref="Z78:AD79"/>
    <mergeCell ref="A80:L81"/>
    <mergeCell ref="M80:M81"/>
    <mergeCell ref="N80:Y81"/>
    <mergeCell ref="Z80:AD81"/>
    <mergeCell ref="A76:L76"/>
    <mergeCell ref="N76:Y76"/>
    <mergeCell ref="Z76:AD76"/>
    <mergeCell ref="A77:L77"/>
    <mergeCell ref="N77:Y77"/>
    <mergeCell ref="Z77:AD77"/>
    <mergeCell ref="A74:L74"/>
    <mergeCell ref="N74:Y74"/>
    <mergeCell ref="Z74:AD74"/>
    <mergeCell ref="A75:L75"/>
    <mergeCell ref="N75:Y75"/>
    <mergeCell ref="Z75:AD75"/>
    <mergeCell ref="A71:L71"/>
    <mergeCell ref="N71:Y71"/>
    <mergeCell ref="Z71:AD71"/>
    <mergeCell ref="A72:L73"/>
    <mergeCell ref="M72:M73"/>
    <mergeCell ref="N72:Y73"/>
    <mergeCell ref="Z72:AD73"/>
    <mergeCell ref="A69:L69"/>
    <mergeCell ref="N69:Y69"/>
    <mergeCell ref="Z69:AD69"/>
    <mergeCell ref="A70:L70"/>
    <mergeCell ref="N70:Y70"/>
    <mergeCell ref="Z70:AD70"/>
    <mergeCell ref="A67:L67"/>
    <mergeCell ref="N67:Y67"/>
    <mergeCell ref="Z67:AD67"/>
    <mergeCell ref="A68:L68"/>
    <mergeCell ref="N68:Y68"/>
    <mergeCell ref="Z68:AD68"/>
    <mergeCell ref="A64:L65"/>
    <mergeCell ref="M64:M65"/>
    <mergeCell ref="N64:Y65"/>
    <mergeCell ref="Z64:AD65"/>
    <mergeCell ref="A66:L66"/>
    <mergeCell ref="N66:Y66"/>
    <mergeCell ref="Z66:AD66"/>
    <mergeCell ref="A57:AD57"/>
    <mergeCell ref="A58:AD58"/>
    <mergeCell ref="A59:AD59"/>
    <mergeCell ref="A60:AD61"/>
    <mergeCell ref="A63:L63"/>
    <mergeCell ref="N63:AD63"/>
    <mergeCell ref="A50:AD51"/>
    <mergeCell ref="A52:AD52"/>
    <mergeCell ref="A53:AD53"/>
    <mergeCell ref="A54:AD54"/>
    <mergeCell ref="A55:AD55"/>
    <mergeCell ref="A56:AD56"/>
    <mergeCell ref="A43:AD43"/>
    <mergeCell ref="A44:AD44"/>
    <mergeCell ref="A45:AD46"/>
    <mergeCell ref="A47:AD47"/>
    <mergeCell ref="A48:AD48"/>
    <mergeCell ref="A49:AD49"/>
    <mergeCell ref="A37:AD37"/>
    <mergeCell ref="A38:AD38"/>
    <mergeCell ref="A39:AD39"/>
    <mergeCell ref="A40:AD40"/>
    <mergeCell ref="A41:AD41"/>
    <mergeCell ref="A42:AD42"/>
    <mergeCell ref="D29:Y29"/>
    <mergeCell ref="AA29:AD29"/>
    <mergeCell ref="A31:AD31"/>
    <mergeCell ref="A33:AD34"/>
    <mergeCell ref="A35:AD35"/>
    <mergeCell ref="A36:AD36"/>
    <mergeCell ref="AA24:AD26"/>
    <mergeCell ref="A25:C26"/>
    <mergeCell ref="D25:Y26"/>
    <mergeCell ref="AA27:AD28"/>
    <mergeCell ref="A28:C28"/>
    <mergeCell ref="D28:Y28"/>
    <mergeCell ref="AA19:AD20"/>
    <mergeCell ref="A20:C20"/>
    <mergeCell ref="D20:Y20"/>
    <mergeCell ref="AA21:AD23"/>
    <mergeCell ref="A22:C23"/>
    <mergeCell ref="D22:Y23"/>
    <mergeCell ref="AA15:AD15"/>
    <mergeCell ref="A16:C16"/>
    <mergeCell ref="D16:Y16"/>
    <mergeCell ref="AA16:AD16"/>
    <mergeCell ref="Z17:Z18"/>
    <mergeCell ref="AA17:AD18"/>
    <mergeCell ref="A18:C18"/>
    <mergeCell ref="D18:Y18"/>
    <mergeCell ref="A11:B11"/>
    <mergeCell ref="Y11:Z11"/>
    <mergeCell ref="A13:Z13"/>
    <mergeCell ref="AA13:AD13"/>
    <mergeCell ref="M14:O14"/>
    <mergeCell ref="AA14:AD14"/>
    <mergeCell ref="Y8:AD8"/>
    <mergeCell ref="A9:C9"/>
    <mergeCell ref="E9:H9"/>
    <mergeCell ref="N9:Q9"/>
    <mergeCell ref="Z9:AD9"/>
    <mergeCell ref="N10:Q10"/>
    <mergeCell ref="Z10:AD10"/>
    <mergeCell ref="N2:AD2"/>
    <mergeCell ref="A4:H4"/>
    <mergeCell ref="Y4:AD4"/>
    <mergeCell ref="A5:H6"/>
    <mergeCell ref="Y5:AD6"/>
    <mergeCell ref="A7:H7"/>
    <mergeCell ref="Y7:AD7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9"/>
  <sheetViews>
    <sheetView zoomScale="75" zoomScaleNormal="75" zoomScalePageLayoutView="0" workbookViewId="0" topLeftCell="D1">
      <selection activeCell="A31" sqref="A31:AD31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250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251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 t="s">
        <v>252</v>
      </c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 t="s">
        <v>252</v>
      </c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118">
        <v>6</v>
      </c>
      <c r="S203" s="119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19">
        <v>11</v>
      </c>
      <c r="AA203" s="118">
        <v>12</v>
      </c>
      <c r="AB203" s="118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13">
        <v>0</v>
      </c>
      <c r="S204" s="113">
        <v>0</v>
      </c>
      <c r="T204" s="66"/>
      <c r="U204" s="66"/>
      <c r="V204" s="66"/>
      <c r="W204" s="66">
        <v>0</v>
      </c>
      <c r="X204" s="66">
        <v>0</v>
      </c>
      <c r="Y204" s="66"/>
      <c r="Z204" s="113">
        <v>392883.96</v>
      </c>
      <c r="AA204" s="113">
        <v>52959.82</v>
      </c>
      <c r="AB204" s="113">
        <v>133595.06</v>
      </c>
      <c r="AC204" s="113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13"/>
      <c r="S205" s="113"/>
      <c r="T205" s="66"/>
      <c r="U205" s="66"/>
      <c r="V205" s="66"/>
      <c r="W205" s="66"/>
      <c r="X205" s="66"/>
      <c r="Y205" s="66"/>
      <c r="Z205" s="66"/>
      <c r="AA205" s="113"/>
      <c r="AB205" s="113"/>
      <c r="AC205" s="113"/>
      <c r="AD205" s="113"/>
      <c r="AE205" s="111"/>
      <c r="AF205" s="111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41089212.28</v>
      </c>
      <c r="K206" s="285"/>
      <c r="L206" s="285"/>
      <c r="M206" s="285"/>
      <c r="N206" s="258">
        <f>N215</f>
        <v>38241690.67</v>
      </c>
      <c r="O206" s="249"/>
      <c r="P206" s="249"/>
      <c r="Q206" s="68">
        <f aca="true" t="shared" si="0" ref="Q206:Y206">Q208</f>
        <v>627914.21</v>
      </c>
      <c r="R206" s="116">
        <f t="shared" si="0"/>
        <v>21924</v>
      </c>
      <c r="S206" s="116">
        <f t="shared" si="0"/>
        <v>779670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17">
        <f>Z209</f>
        <v>990927.76</v>
      </c>
      <c r="AA206" s="117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13"/>
      <c r="S207" s="113"/>
      <c r="T207" s="66"/>
      <c r="U207" s="66"/>
      <c r="V207" s="66"/>
      <c r="W207" s="66"/>
      <c r="X207" s="66"/>
      <c r="Y207" s="70"/>
      <c r="Z207" s="112"/>
      <c r="AA207" s="112"/>
      <c r="AB207" s="112"/>
      <c r="AC207" s="112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1752693.73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15">
        <f t="shared" si="1"/>
        <v>21924</v>
      </c>
      <c r="S208" s="115">
        <f t="shared" si="1"/>
        <v>779670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1094827.88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990927.76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41668651.12</v>
      </c>
      <c r="K215" s="264"/>
      <c r="L215" s="264"/>
      <c r="M215" s="264"/>
      <c r="N215" s="258">
        <f>N217+N223+N232+N234+N235+N241+N244+N245</f>
        <v>38241690.67</v>
      </c>
      <c r="O215" s="249"/>
      <c r="P215" s="249"/>
      <c r="Q215" s="68">
        <f aca="true" t="shared" si="2" ref="Q215:AC215">Q217+Q223+Q232+Q234+Q235+Q241+Q244+Q245</f>
        <v>627914.21</v>
      </c>
      <c r="R215" s="116">
        <f t="shared" si="2"/>
        <v>21924</v>
      </c>
      <c r="S215" s="116">
        <f t="shared" si="2"/>
        <v>779670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17">
        <f t="shared" si="2"/>
        <v>1383811.72</v>
      </c>
      <c r="AA215" s="117">
        <f t="shared" si="2"/>
        <v>142435</v>
      </c>
      <c r="AB215" s="117">
        <f t="shared" si="2"/>
        <v>148020</v>
      </c>
      <c r="AC215" s="117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13"/>
      <c r="S216" s="113"/>
      <c r="T216" s="66"/>
      <c r="U216" s="66"/>
      <c r="V216" s="66"/>
      <c r="W216" s="66"/>
      <c r="X216" s="66"/>
      <c r="Y216" s="66"/>
      <c r="Z216" s="112"/>
      <c r="AA216" s="112"/>
      <c r="AB216" s="112"/>
      <c r="AC216" s="112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34832320.05</v>
      </c>
      <c r="K217" s="266"/>
      <c r="L217" s="266"/>
      <c r="M217" s="267"/>
      <c r="N217" s="258">
        <f>N220+N221+N222</f>
        <v>34087455.05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744865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14"/>
      <c r="S219" s="114"/>
      <c r="T219" s="70"/>
      <c r="U219" s="70"/>
      <c r="V219" s="70"/>
      <c r="W219" s="70"/>
      <c r="X219" s="70"/>
      <c r="Y219" s="70"/>
      <c r="Z219" s="112"/>
      <c r="AA219" s="112"/>
      <c r="AB219" s="112"/>
      <c r="AC219" s="112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26756223.07</v>
      </c>
      <c r="K220" s="192"/>
      <c r="L220" s="192"/>
      <c r="M220" s="192"/>
      <c r="N220" s="560">
        <f>27022108-372212-462626.93-7500</f>
        <v>26179769.07</v>
      </c>
      <c r="O220" s="561"/>
      <c r="P220" s="561"/>
      <c r="Q220" s="90"/>
      <c r="R220" s="114"/>
      <c r="S220" s="114"/>
      <c r="T220" s="70"/>
      <c r="U220" s="70"/>
      <c r="V220" s="70"/>
      <c r="W220" s="70"/>
      <c r="X220" s="70"/>
      <c r="Y220" s="70"/>
      <c r="Z220" s="93">
        <f>670404-69750-24200</f>
        <v>576454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1395.31</v>
      </c>
      <c r="K221" s="192"/>
      <c r="L221" s="192"/>
      <c r="M221" s="192"/>
      <c r="N221" s="560">
        <f>1200-104.69+300</f>
        <v>1395.31</v>
      </c>
      <c r="O221" s="561"/>
      <c r="P221" s="561"/>
      <c r="Q221" s="120"/>
      <c r="R221" s="114"/>
      <c r="S221" s="114"/>
      <c r="T221" s="70"/>
      <c r="U221" s="70"/>
      <c r="V221" s="70"/>
      <c r="W221" s="70"/>
      <c r="X221" s="70"/>
      <c r="Y221" s="70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8074701.67</v>
      </c>
      <c r="K222" s="192"/>
      <c r="L222" s="192"/>
      <c r="M222" s="192"/>
      <c r="N222" s="560">
        <f>8160677-112408-139713.33-2265</f>
        <v>7906290.67</v>
      </c>
      <c r="O222" s="561"/>
      <c r="P222" s="561"/>
      <c r="Q222" s="90"/>
      <c r="R222" s="114"/>
      <c r="S222" s="114"/>
      <c r="T222" s="70"/>
      <c r="U222" s="70"/>
      <c r="V222" s="70"/>
      <c r="W222" s="70"/>
      <c r="X222" s="70"/>
      <c r="Y222" s="70"/>
      <c r="Z222" s="93">
        <f>202461-25250-8800</f>
        <v>168411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4024864.98</v>
      </c>
      <c r="K223" s="257"/>
      <c r="L223" s="257"/>
      <c r="M223" s="257"/>
      <c r="N223" s="258">
        <f>N225+N226+N227+N228+N229+N231</f>
        <v>3010920.62</v>
      </c>
      <c r="O223" s="255"/>
      <c r="P223" s="255"/>
      <c r="Q223" s="69">
        <f aca="true" t="shared" si="4" ref="Q223:Z223">Q225+Q226+Q227+Q228+Q229+Q231</f>
        <v>322699.5</v>
      </c>
      <c r="R223" s="117">
        <f t="shared" si="4"/>
        <v>0</v>
      </c>
      <c r="S223" s="117">
        <f t="shared" si="4"/>
        <v>0</v>
      </c>
      <c r="T223" s="69">
        <f t="shared" si="4"/>
        <v>0</v>
      </c>
      <c r="U223" s="69">
        <f t="shared" si="4"/>
        <v>0</v>
      </c>
      <c r="V223" s="69">
        <f t="shared" si="4"/>
        <v>0</v>
      </c>
      <c r="W223" s="69">
        <f t="shared" si="4"/>
        <v>303185.52</v>
      </c>
      <c r="X223" s="69">
        <f t="shared" si="4"/>
        <v>20000</v>
      </c>
      <c r="Y223" s="69">
        <f t="shared" si="4"/>
        <v>0</v>
      </c>
      <c r="Z223" s="117">
        <f t="shared" si="4"/>
        <v>225624.34</v>
      </c>
      <c r="AA223" s="117">
        <f>AA225+AA226+AA227+AA228+AA231</f>
        <v>142435</v>
      </c>
      <c r="AB223" s="117">
        <f>AB225+AB226+AB227+AB228+AB231</f>
        <v>0</v>
      </c>
      <c r="AC223" s="117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248"/>
      <c r="O224" s="255"/>
      <c r="P224" s="255"/>
      <c r="Q224" s="70"/>
      <c r="R224" s="114"/>
      <c r="S224" s="114"/>
      <c r="T224" s="70"/>
      <c r="U224" s="70"/>
      <c r="V224" s="70"/>
      <c r="W224" s="70"/>
      <c r="X224" s="70"/>
      <c r="Y224" s="70"/>
      <c r="Z224" s="110"/>
      <c r="AA224" s="110"/>
      <c r="AB224" s="110"/>
      <c r="AC224" s="110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41068.4</v>
      </c>
      <c r="K225" s="192"/>
      <c r="L225" s="192"/>
      <c r="M225" s="192"/>
      <c r="N225" s="560">
        <f>53620-12551.6</f>
        <v>41068.4</v>
      </c>
      <c r="O225" s="561"/>
      <c r="P225" s="561"/>
      <c r="Q225" s="70"/>
      <c r="R225" s="114"/>
      <c r="S225" s="114"/>
      <c r="T225" s="70"/>
      <c r="U225" s="70"/>
      <c r="V225" s="70"/>
      <c r="W225" s="70"/>
      <c r="X225" s="70"/>
      <c r="Y225" s="70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256"/>
      <c r="O226" s="255"/>
      <c r="P226" s="255"/>
      <c r="Q226" s="70"/>
      <c r="R226" s="114"/>
      <c r="S226" s="114"/>
      <c r="T226" s="70"/>
      <c r="U226" s="70"/>
      <c r="V226" s="70"/>
      <c r="W226" s="70"/>
      <c r="X226" s="70"/>
      <c r="Y226" s="70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3395407.2</v>
      </c>
      <c r="K227" s="192"/>
      <c r="L227" s="192"/>
      <c r="M227" s="192"/>
      <c r="N227" s="256">
        <f>2437418+63449.48</f>
        <v>2500867.48</v>
      </c>
      <c r="O227" s="255"/>
      <c r="P227" s="255"/>
      <c r="Q227" s="108">
        <f>246441.64+76257.86</f>
        <v>322699.5</v>
      </c>
      <c r="R227" s="114"/>
      <c r="S227" s="114"/>
      <c r="T227" s="70"/>
      <c r="U227" s="70"/>
      <c r="V227" s="70"/>
      <c r="W227" s="114">
        <f>118181.95+88312.81+70254.12</f>
        <v>276748.88</v>
      </c>
      <c r="X227" s="114"/>
      <c r="Y227" s="70"/>
      <c r="Z227" s="121">
        <f>95000-12343.66+70000</f>
        <v>152656.34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256"/>
      <c r="O228" s="255"/>
      <c r="P228" s="255"/>
      <c r="Q228" s="70"/>
      <c r="R228" s="114"/>
      <c r="S228" s="114"/>
      <c r="T228" s="70"/>
      <c r="U228" s="70"/>
      <c r="V228" s="70"/>
      <c r="W228" s="70"/>
      <c r="X228" s="70"/>
      <c r="Y228" s="70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262855.29</v>
      </c>
      <c r="K229" s="192"/>
      <c r="L229" s="192"/>
      <c r="M229" s="192"/>
      <c r="N229" s="256">
        <f>268202-55000-30000-8000-5314.71</f>
        <v>169887.29</v>
      </c>
      <c r="O229" s="249"/>
      <c r="P229" s="249"/>
      <c r="Q229" s="65"/>
      <c r="R229" s="115"/>
      <c r="S229" s="115"/>
      <c r="T229" s="65"/>
      <c r="U229" s="65"/>
      <c r="V229" s="65"/>
      <c r="W229" s="65"/>
      <c r="X229" s="65">
        <v>20000</v>
      </c>
      <c r="Y229" s="70"/>
      <c r="Z229" s="121">
        <v>72968</v>
      </c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72968</v>
      </c>
      <c r="K230" s="192"/>
      <c r="L230" s="192"/>
      <c r="M230" s="192"/>
      <c r="N230" s="256"/>
      <c r="O230" s="249"/>
      <c r="P230" s="249"/>
      <c r="Q230" s="65"/>
      <c r="R230" s="115"/>
      <c r="S230" s="115"/>
      <c r="T230" s="65"/>
      <c r="U230" s="65"/>
      <c r="V230" s="65"/>
      <c r="W230" s="65"/>
      <c r="X230" s="65"/>
      <c r="Y230" s="70"/>
      <c r="Z230" s="121">
        <v>72968</v>
      </c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256">
        <f>390589-13654.75-50000-10239-15000-2597.8</f>
        <v>299097.45</v>
      </c>
      <c r="O231" s="249"/>
      <c r="P231" s="249"/>
      <c r="Q231" s="65"/>
      <c r="R231" s="115"/>
      <c r="S231" s="115"/>
      <c r="T231" s="65"/>
      <c r="U231" s="65"/>
      <c r="V231" s="65"/>
      <c r="W231" s="65">
        <v>26436.64</v>
      </c>
      <c r="X231" s="65"/>
      <c r="Y231" s="70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248"/>
      <c r="O232" s="255"/>
      <c r="P232" s="255"/>
      <c r="Q232" s="254"/>
      <c r="R232" s="250"/>
      <c r="S232" s="250"/>
      <c r="T232" s="252"/>
      <c r="U232" s="252"/>
      <c r="V232" s="252"/>
      <c r="W232" s="252"/>
      <c r="X232" s="252"/>
      <c r="Y232" s="254"/>
      <c r="Z232" s="244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255"/>
      <c r="O233" s="255"/>
      <c r="P233" s="255"/>
      <c r="Q233" s="254"/>
      <c r="R233" s="251"/>
      <c r="S233" s="251"/>
      <c r="T233" s="253"/>
      <c r="U233" s="253"/>
      <c r="V233" s="253"/>
      <c r="W233" s="253"/>
      <c r="X233" s="253"/>
      <c r="Y233" s="254"/>
      <c r="Z233" s="244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248"/>
      <c r="O234" s="249"/>
      <c r="P234" s="249"/>
      <c r="Q234" s="66"/>
      <c r="R234" s="113"/>
      <c r="S234" s="113"/>
      <c r="T234" s="66"/>
      <c r="U234" s="66"/>
      <c r="V234" s="66"/>
      <c r="W234" s="66"/>
      <c r="X234" s="66"/>
      <c r="Y234" s="70"/>
      <c r="Z234" s="112"/>
      <c r="AA234" s="112"/>
      <c r="AB234" s="112"/>
      <c r="AC234" s="112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1876851.7</v>
      </c>
      <c r="K235" s="192"/>
      <c r="L235" s="192"/>
      <c r="M235" s="192"/>
      <c r="N235" s="239">
        <f>N237+N238+N239</f>
        <v>484620</v>
      </c>
      <c r="O235" s="240"/>
      <c r="P235" s="240"/>
      <c r="Q235" s="66">
        <f aca="true" t="shared" si="6" ref="Q235:AD235">Q237+Q238+Q239</f>
        <v>32291</v>
      </c>
      <c r="R235" s="113">
        <f t="shared" si="6"/>
        <v>21924</v>
      </c>
      <c r="S235" s="113">
        <f t="shared" si="6"/>
        <v>779670</v>
      </c>
      <c r="T235" s="66">
        <f t="shared" si="6"/>
        <v>0</v>
      </c>
      <c r="U235" s="66">
        <f t="shared" si="6"/>
        <v>0</v>
      </c>
      <c r="V235" s="66">
        <f t="shared" si="6"/>
        <v>0</v>
      </c>
      <c r="W235" s="66">
        <f t="shared" si="6"/>
        <v>0</v>
      </c>
      <c r="X235" s="66">
        <f t="shared" si="6"/>
        <v>0</v>
      </c>
      <c r="Y235" s="66">
        <f t="shared" si="6"/>
        <v>0</v>
      </c>
      <c r="Z235" s="113">
        <f t="shared" si="6"/>
        <v>410326.7</v>
      </c>
      <c r="AA235" s="113">
        <f t="shared" si="6"/>
        <v>0</v>
      </c>
      <c r="AB235" s="113">
        <f t="shared" si="6"/>
        <v>148020</v>
      </c>
      <c r="AC235" s="113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193"/>
      <c r="O236" s="194"/>
      <c r="P236" s="195"/>
      <c r="Q236" s="66"/>
      <c r="R236" s="113"/>
      <c r="S236" s="113"/>
      <c r="T236" s="66"/>
      <c r="U236" s="66"/>
      <c r="V236" s="66"/>
      <c r="W236" s="66"/>
      <c r="X236" s="66"/>
      <c r="Y236" s="70"/>
      <c r="Z236" s="112"/>
      <c r="AA236" s="112"/>
      <c r="AB236" s="112"/>
      <c r="AC236" s="112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873966.32</v>
      </c>
      <c r="K237" s="192"/>
      <c r="L237" s="192"/>
      <c r="M237" s="192"/>
      <c r="N237" s="193">
        <v>484620</v>
      </c>
      <c r="O237" s="194"/>
      <c r="P237" s="195"/>
      <c r="Q237" s="66"/>
      <c r="R237" s="113"/>
      <c r="S237" s="113"/>
      <c r="T237" s="66"/>
      <c r="U237" s="66"/>
      <c r="V237" s="66"/>
      <c r="W237" s="66"/>
      <c r="X237" s="66"/>
      <c r="Y237" s="70"/>
      <c r="Z237" s="123">
        <f>269535-289.4+23000-572.92+21343.66-69556.66-2133.36</f>
        <v>241326.32</v>
      </c>
      <c r="AA237" s="110"/>
      <c r="AB237" s="110">
        <v>148020</v>
      </c>
      <c r="AC237" s="110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193"/>
      <c r="O238" s="194"/>
      <c r="P238" s="195"/>
      <c r="Q238" s="66"/>
      <c r="R238" s="113"/>
      <c r="S238" s="113"/>
      <c r="T238" s="66"/>
      <c r="U238" s="66"/>
      <c r="V238" s="66"/>
      <c r="W238" s="66"/>
      <c r="X238" s="66"/>
      <c r="Y238" s="70"/>
      <c r="Z238" s="122"/>
      <c r="AA238" s="110"/>
      <c r="AB238" s="110"/>
      <c r="AC238" s="110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1002885.38</v>
      </c>
      <c r="K239" s="192"/>
      <c r="L239" s="192"/>
      <c r="M239" s="192"/>
      <c r="N239" s="193"/>
      <c r="O239" s="194"/>
      <c r="P239" s="195"/>
      <c r="Q239" s="66">
        <f>32291</f>
        <v>32291</v>
      </c>
      <c r="R239" s="113">
        <f>67185-45261</f>
        <v>21924</v>
      </c>
      <c r="S239" s="113">
        <f>760500+19170</f>
        <v>779670</v>
      </c>
      <c r="T239" s="66"/>
      <c r="U239" s="66"/>
      <c r="V239" s="66"/>
      <c r="W239" s="66"/>
      <c r="X239" s="66"/>
      <c r="Y239" s="70"/>
      <c r="Z239" s="122">
        <f>10000-9000+168000.38</f>
        <v>169000.38</v>
      </c>
      <c r="AA239" s="110"/>
      <c r="AB239" s="110"/>
      <c r="AC239" s="110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833885</v>
      </c>
      <c r="K240" s="192"/>
      <c r="L240" s="192"/>
      <c r="M240" s="192"/>
      <c r="N240" s="193"/>
      <c r="O240" s="194"/>
      <c r="P240" s="195"/>
      <c r="Q240" s="66">
        <v>32291</v>
      </c>
      <c r="R240" s="113">
        <f>67185-45261</f>
        <v>21924</v>
      </c>
      <c r="S240" s="113">
        <f>760500+19170</f>
        <v>779670</v>
      </c>
      <c r="T240" s="66"/>
      <c r="U240" s="66"/>
      <c r="V240" s="66"/>
      <c r="W240" s="66"/>
      <c r="X240" s="66"/>
      <c r="Y240" s="70"/>
      <c r="Z240" s="110"/>
      <c r="AA240" s="110"/>
      <c r="AB240" s="110"/>
      <c r="AC240" s="110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227"/>
      <c r="O241" s="228"/>
      <c r="P241" s="228"/>
      <c r="Q241" s="208"/>
      <c r="R241" s="202"/>
      <c r="S241" s="202"/>
      <c r="T241" s="205"/>
      <c r="U241" s="205"/>
      <c r="V241" s="205"/>
      <c r="W241" s="205"/>
      <c r="X241" s="205"/>
      <c r="Y241" s="208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229"/>
      <c r="O242" s="230"/>
      <c r="P242" s="230"/>
      <c r="Q242" s="208"/>
      <c r="R242" s="203"/>
      <c r="S242" s="203"/>
      <c r="T242" s="206"/>
      <c r="U242" s="206"/>
      <c r="V242" s="206"/>
      <c r="W242" s="206"/>
      <c r="X242" s="206"/>
      <c r="Y242" s="208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231"/>
      <c r="O243" s="232"/>
      <c r="P243" s="232"/>
      <c r="Q243" s="208"/>
      <c r="R243" s="204"/>
      <c r="S243" s="204"/>
      <c r="T243" s="207"/>
      <c r="U243" s="207"/>
      <c r="V243" s="207"/>
      <c r="W243" s="207"/>
      <c r="X243" s="207"/>
      <c r="Y243" s="208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934614.39</v>
      </c>
      <c r="K244" s="192"/>
      <c r="L244" s="192"/>
      <c r="M244" s="192"/>
      <c r="N244" s="562">
        <f>727334.86-108296.7+13654.75+1728+25610.59+50.71-1387.21</f>
        <v>658695</v>
      </c>
      <c r="O244" s="563"/>
      <c r="P244" s="564"/>
      <c r="Q244" s="66">
        <f>149206.14+62449.84+2852.94+38550.84+2140.41+10702.92-356.38+7377</f>
        <v>272923.71</v>
      </c>
      <c r="R244" s="113"/>
      <c r="S244" s="113"/>
      <c r="T244" s="66"/>
      <c r="U244" s="66"/>
      <c r="V244" s="66"/>
      <c r="W244" s="66"/>
      <c r="X244" s="66"/>
      <c r="Y244" s="70"/>
      <c r="Z244" s="124">
        <f>289.4+572.92+85.92+2000+47.44</f>
        <v>2995.68</v>
      </c>
      <c r="AA244" s="110"/>
      <c r="AB244" s="110"/>
      <c r="AC244" s="110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13"/>
      <c r="S245" s="113"/>
      <c r="T245" s="66"/>
      <c r="U245" s="66"/>
      <c r="V245" s="66"/>
      <c r="W245" s="66"/>
      <c r="X245" s="66"/>
      <c r="Y245" s="70"/>
      <c r="Z245" s="112"/>
      <c r="AA245" s="112"/>
      <c r="AB245" s="112"/>
      <c r="AC245" s="112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13">
        <f>R204+R205+R206-R215</f>
        <v>0</v>
      </c>
      <c r="S246" s="113">
        <f aca="true" t="shared" si="7" ref="S246:AD246">S204+S205+S206-S215</f>
        <v>0</v>
      </c>
      <c r="T246" s="113">
        <f t="shared" si="7"/>
        <v>0</v>
      </c>
      <c r="U246" s="113">
        <f t="shared" si="7"/>
        <v>0</v>
      </c>
      <c r="V246" s="113">
        <f t="shared" si="7"/>
        <v>0</v>
      </c>
      <c r="W246" s="113">
        <f t="shared" si="7"/>
        <v>0</v>
      </c>
      <c r="X246" s="113">
        <f t="shared" si="7"/>
        <v>0</v>
      </c>
      <c r="Y246" s="113">
        <f t="shared" si="7"/>
        <v>0</v>
      </c>
      <c r="Z246" s="113">
        <f t="shared" si="7"/>
        <v>0</v>
      </c>
      <c r="AA246" s="113">
        <f t="shared" si="7"/>
        <v>0</v>
      </c>
      <c r="AB246" s="113">
        <f t="shared" si="7"/>
        <v>0</v>
      </c>
      <c r="AC246" s="113">
        <f t="shared" si="7"/>
        <v>0</v>
      </c>
      <c r="AD246" s="113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N2:AD2"/>
    <mergeCell ref="A4:H4"/>
    <mergeCell ref="Y4:AD4"/>
    <mergeCell ref="A5:H6"/>
    <mergeCell ref="Y5:AD6"/>
    <mergeCell ref="A7:H7"/>
    <mergeCell ref="Y7:AD7"/>
    <mergeCell ref="Y8:AD8"/>
    <mergeCell ref="A9:C9"/>
    <mergeCell ref="E9:H9"/>
    <mergeCell ref="N9:Q9"/>
    <mergeCell ref="Z9:AD9"/>
    <mergeCell ref="N10:Q10"/>
    <mergeCell ref="Z10:AD10"/>
    <mergeCell ref="A11:B11"/>
    <mergeCell ref="Y11:Z11"/>
    <mergeCell ref="A13:Z13"/>
    <mergeCell ref="AA13:AD13"/>
    <mergeCell ref="M14:O14"/>
    <mergeCell ref="AA14:AD14"/>
    <mergeCell ref="AA15:AD15"/>
    <mergeCell ref="A16:C16"/>
    <mergeCell ref="D16:Y16"/>
    <mergeCell ref="AA16:AD16"/>
    <mergeCell ref="Z17:Z18"/>
    <mergeCell ref="AA17:AD18"/>
    <mergeCell ref="A18:C18"/>
    <mergeCell ref="D18:Y18"/>
    <mergeCell ref="AA19:AD20"/>
    <mergeCell ref="A20:C20"/>
    <mergeCell ref="D20:Y20"/>
    <mergeCell ref="AA21:AD23"/>
    <mergeCell ref="A22:C23"/>
    <mergeCell ref="D22:Y23"/>
    <mergeCell ref="AA24:AD26"/>
    <mergeCell ref="A25:C26"/>
    <mergeCell ref="D25:Y26"/>
    <mergeCell ref="AA27:AD28"/>
    <mergeCell ref="A28:C28"/>
    <mergeCell ref="D28:Y28"/>
    <mergeCell ref="D29:Y29"/>
    <mergeCell ref="AA29:AD29"/>
    <mergeCell ref="A31:AD31"/>
    <mergeCell ref="A33:AD34"/>
    <mergeCell ref="A35:AD35"/>
    <mergeCell ref="A36:AD36"/>
    <mergeCell ref="A37:AD37"/>
    <mergeCell ref="A38:AD38"/>
    <mergeCell ref="A39:AD39"/>
    <mergeCell ref="A40:AD40"/>
    <mergeCell ref="A41:AD41"/>
    <mergeCell ref="A42:AD42"/>
    <mergeCell ref="A43:AD43"/>
    <mergeCell ref="A44:AD44"/>
    <mergeCell ref="A45:AD46"/>
    <mergeCell ref="A47:AD47"/>
    <mergeCell ref="A48:AD48"/>
    <mergeCell ref="A49:AD49"/>
    <mergeCell ref="A50:AD51"/>
    <mergeCell ref="A52:AD52"/>
    <mergeCell ref="A53:AD53"/>
    <mergeCell ref="A54:AD54"/>
    <mergeCell ref="A55:AD55"/>
    <mergeCell ref="A56:AD56"/>
    <mergeCell ref="A57:AD57"/>
    <mergeCell ref="A58:AD58"/>
    <mergeCell ref="A59:AD59"/>
    <mergeCell ref="A60:AD61"/>
    <mergeCell ref="A63:L63"/>
    <mergeCell ref="N63:AD63"/>
    <mergeCell ref="A64:L65"/>
    <mergeCell ref="M64:M65"/>
    <mergeCell ref="N64:Y65"/>
    <mergeCell ref="Z64:AD65"/>
    <mergeCell ref="A66:L66"/>
    <mergeCell ref="N66:Y66"/>
    <mergeCell ref="Z66:AD66"/>
    <mergeCell ref="A67:L67"/>
    <mergeCell ref="N67:Y67"/>
    <mergeCell ref="Z67:AD67"/>
    <mergeCell ref="A68:L68"/>
    <mergeCell ref="N68:Y68"/>
    <mergeCell ref="Z68:AD68"/>
    <mergeCell ref="A69:L69"/>
    <mergeCell ref="N69:Y69"/>
    <mergeCell ref="Z69:AD69"/>
    <mergeCell ref="A70:L70"/>
    <mergeCell ref="N70:Y70"/>
    <mergeCell ref="Z70:AD70"/>
    <mergeCell ref="A71:L71"/>
    <mergeCell ref="N71:Y71"/>
    <mergeCell ref="Z71:AD71"/>
    <mergeCell ref="A72:L73"/>
    <mergeCell ref="M72:M73"/>
    <mergeCell ref="N72:Y73"/>
    <mergeCell ref="Z72:AD73"/>
    <mergeCell ref="A74:L74"/>
    <mergeCell ref="N74:Y74"/>
    <mergeCell ref="Z74:AD74"/>
    <mergeCell ref="A75:L75"/>
    <mergeCell ref="N75:Y75"/>
    <mergeCell ref="Z75:AD75"/>
    <mergeCell ref="A76:L76"/>
    <mergeCell ref="N76:Y76"/>
    <mergeCell ref="Z76:AD76"/>
    <mergeCell ref="A77:L77"/>
    <mergeCell ref="N77:Y77"/>
    <mergeCell ref="Z77:AD77"/>
    <mergeCell ref="A78:L79"/>
    <mergeCell ref="M78:M79"/>
    <mergeCell ref="N78:Y79"/>
    <mergeCell ref="Z78:AD79"/>
    <mergeCell ref="A80:L81"/>
    <mergeCell ref="M80:M81"/>
    <mergeCell ref="N80:Y81"/>
    <mergeCell ref="Z80:AD81"/>
    <mergeCell ref="A82:L82"/>
    <mergeCell ref="N82:AD82"/>
    <mergeCell ref="A83:L83"/>
    <mergeCell ref="N83:AD83"/>
    <mergeCell ref="A84:L84"/>
    <mergeCell ref="N84:AD84"/>
    <mergeCell ref="A85:L85"/>
    <mergeCell ref="N85:AD85"/>
    <mergeCell ref="A86:L86"/>
    <mergeCell ref="N86:AD86"/>
    <mergeCell ref="A87:L87"/>
    <mergeCell ref="N87:AD87"/>
    <mergeCell ref="A88:L88"/>
    <mergeCell ref="N88:AD88"/>
    <mergeCell ref="A89:L89"/>
    <mergeCell ref="N89:AD89"/>
    <mergeCell ref="A90:L90"/>
    <mergeCell ref="N90:AD90"/>
    <mergeCell ref="A91:L91"/>
    <mergeCell ref="N91:AD91"/>
    <mergeCell ref="A92:L92"/>
    <mergeCell ref="N92:AD92"/>
    <mergeCell ref="A93:L93"/>
    <mergeCell ref="N93:AD93"/>
    <mergeCell ref="A94:L94"/>
    <mergeCell ref="N94:AD94"/>
    <mergeCell ref="A95:L95"/>
    <mergeCell ref="N95:AD95"/>
    <mergeCell ref="A96:L96"/>
    <mergeCell ref="N96:AD96"/>
    <mergeCell ref="A97:L97"/>
    <mergeCell ref="N97:AD97"/>
    <mergeCell ref="A98:L98"/>
    <mergeCell ref="N98:AD98"/>
    <mergeCell ref="A99:L99"/>
    <mergeCell ref="N99:AD99"/>
    <mergeCell ref="A100:L100"/>
    <mergeCell ref="N100:AD100"/>
    <mergeCell ref="A101:L101"/>
    <mergeCell ref="N101:AD101"/>
    <mergeCell ref="A102:L103"/>
    <mergeCell ref="M102:M103"/>
    <mergeCell ref="N102:AD103"/>
    <mergeCell ref="A104:L104"/>
    <mergeCell ref="N104:AD104"/>
    <mergeCell ref="A105:L105"/>
    <mergeCell ref="N105:AD105"/>
    <mergeCell ref="A106:L106"/>
    <mergeCell ref="N106:AD106"/>
    <mergeCell ref="A107:L107"/>
    <mergeCell ref="N107:AD107"/>
    <mergeCell ref="A108:L108"/>
    <mergeCell ref="N108:AD108"/>
    <mergeCell ref="A109:L109"/>
    <mergeCell ref="N109:AD109"/>
    <mergeCell ref="A110:L112"/>
    <mergeCell ref="M110:M112"/>
    <mergeCell ref="N110:AD112"/>
    <mergeCell ref="A113:L113"/>
    <mergeCell ref="N113:AD113"/>
    <mergeCell ref="A114:L114"/>
    <mergeCell ref="N114:AD114"/>
    <mergeCell ref="A115:L115"/>
    <mergeCell ref="N115:AD115"/>
    <mergeCell ref="A116:L116"/>
    <mergeCell ref="N116:AD116"/>
    <mergeCell ref="A117:L117"/>
    <mergeCell ref="N117:AD117"/>
    <mergeCell ref="A118:L118"/>
    <mergeCell ref="N118:AD118"/>
    <mergeCell ref="A119:L119"/>
    <mergeCell ref="N119:AD119"/>
    <mergeCell ref="A120:L120"/>
    <mergeCell ref="N120:AD120"/>
    <mergeCell ref="A121:L121"/>
    <mergeCell ref="N121:AD121"/>
    <mergeCell ref="A122:L122"/>
    <mergeCell ref="N122:AD122"/>
    <mergeCell ref="A123:L123"/>
    <mergeCell ref="N123:AD123"/>
    <mergeCell ref="A124:L124"/>
    <mergeCell ref="N124:AD124"/>
    <mergeCell ref="A125:L125"/>
    <mergeCell ref="N125:AD125"/>
    <mergeCell ref="A126:L126"/>
    <mergeCell ref="N126:AD126"/>
    <mergeCell ref="A127:L128"/>
    <mergeCell ref="M127:M128"/>
    <mergeCell ref="N127:AD128"/>
    <mergeCell ref="A129:L129"/>
    <mergeCell ref="N129:AD129"/>
    <mergeCell ref="A130:L130"/>
    <mergeCell ref="N130:AD130"/>
    <mergeCell ref="A131:L131"/>
    <mergeCell ref="N131:AD131"/>
    <mergeCell ref="A132:L132"/>
    <mergeCell ref="N132:AD132"/>
    <mergeCell ref="A133:L133"/>
    <mergeCell ref="N133:AD133"/>
    <mergeCell ref="A134:L136"/>
    <mergeCell ref="M134:M136"/>
    <mergeCell ref="N134:AD136"/>
    <mergeCell ref="A137:L137"/>
    <mergeCell ref="N137:AD137"/>
    <mergeCell ref="A138:L138"/>
    <mergeCell ref="N138:AD138"/>
    <mergeCell ref="A139:L139"/>
    <mergeCell ref="N139:Y139"/>
    <mergeCell ref="Z139:AD139"/>
    <mergeCell ref="A140:L140"/>
    <mergeCell ref="N140:Y140"/>
    <mergeCell ref="Z140:AD140"/>
    <mergeCell ref="A141:L141"/>
    <mergeCell ref="N141:Y141"/>
    <mergeCell ref="Z141:AD141"/>
    <mergeCell ref="A142:L142"/>
    <mergeCell ref="N142:Y142"/>
    <mergeCell ref="Z142:AD142"/>
    <mergeCell ref="A143:L143"/>
    <mergeCell ref="N143:Y143"/>
    <mergeCell ref="Z143:AD143"/>
    <mergeCell ref="A144:L144"/>
    <mergeCell ref="N144:Y144"/>
    <mergeCell ref="Z144:AD144"/>
    <mergeCell ref="A145:L145"/>
    <mergeCell ref="N145:Y145"/>
    <mergeCell ref="Z145:AD145"/>
    <mergeCell ref="A146:L146"/>
    <mergeCell ref="N146:Y146"/>
    <mergeCell ref="Z146:AD146"/>
    <mergeCell ref="A147:L147"/>
    <mergeCell ref="N147:Y147"/>
    <mergeCell ref="Z147:AD147"/>
    <mergeCell ref="A148:L148"/>
    <mergeCell ref="N148:Y148"/>
    <mergeCell ref="Z148:AD148"/>
    <mergeCell ref="A149:L149"/>
    <mergeCell ref="N149:Y149"/>
    <mergeCell ref="Z149:AD149"/>
    <mergeCell ref="A150:L150"/>
    <mergeCell ref="N150:Y150"/>
    <mergeCell ref="Z150:AD150"/>
    <mergeCell ref="A151:L151"/>
    <mergeCell ref="N151:Y151"/>
    <mergeCell ref="Z151:AD151"/>
    <mergeCell ref="A152:L152"/>
    <mergeCell ref="N152:Y152"/>
    <mergeCell ref="Z152:AD152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6:L156"/>
    <mergeCell ref="N156:Y156"/>
    <mergeCell ref="Z156:AD156"/>
    <mergeCell ref="A157:L158"/>
    <mergeCell ref="M157:M158"/>
    <mergeCell ref="N157:Y158"/>
    <mergeCell ref="Z157:AD158"/>
    <mergeCell ref="A159:L159"/>
    <mergeCell ref="N159:Y159"/>
    <mergeCell ref="Z159:AD159"/>
    <mergeCell ref="A160:L160"/>
    <mergeCell ref="N160:Y160"/>
    <mergeCell ref="Z160:AD160"/>
    <mergeCell ref="A161:L161"/>
    <mergeCell ref="N161:Y161"/>
    <mergeCell ref="Z161:AD161"/>
    <mergeCell ref="A162:L162"/>
    <mergeCell ref="N162:Y162"/>
    <mergeCell ref="Z162:AD162"/>
    <mergeCell ref="A163:L163"/>
    <mergeCell ref="N163:Y163"/>
    <mergeCell ref="Z163:AD163"/>
    <mergeCell ref="A164:L166"/>
    <mergeCell ref="M164:M166"/>
    <mergeCell ref="N164:Y166"/>
    <mergeCell ref="Z164:AD166"/>
    <mergeCell ref="A167:L167"/>
    <mergeCell ref="N167:Y167"/>
    <mergeCell ref="Z167:AD167"/>
    <mergeCell ref="A168:L168"/>
    <mergeCell ref="N168:Y168"/>
    <mergeCell ref="Z168:AD168"/>
    <mergeCell ref="A169:L169"/>
    <mergeCell ref="N169:Y169"/>
    <mergeCell ref="Z169:AD169"/>
    <mergeCell ref="A170:L170"/>
    <mergeCell ref="N170:Y170"/>
    <mergeCell ref="Z170:AD170"/>
    <mergeCell ref="A171:L171"/>
    <mergeCell ref="N171:Y171"/>
    <mergeCell ref="Z171:AD171"/>
    <mergeCell ref="A172:L172"/>
    <mergeCell ref="N172:Y172"/>
    <mergeCell ref="Z172:AD172"/>
    <mergeCell ref="A173:L173"/>
    <mergeCell ref="N173:Y173"/>
    <mergeCell ref="Z173:AD173"/>
    <mergeCell ref="A174:L174"/>
    <mergeCell ref="N174:Y174"/>
    <mergeCell ref="Z174:AD174"/>
    <mergeCell ref="A175:L175"/>
    <mergeCell ref="N175:Y175"/>
    <mergeCell ref="Z175:AD175"/>
    <mergeCell ref="A176:L176"/>
    <mergeCell ref="N176:Y176"/>
    <mergeCell ref="Z176:AD176"/>
    <mergeCell ref="A177:L177"/>
    <mergeCell ref="N177:Y177"/>
    <mergeCell ref="Z177:AD177"/>
    <mergeCell ref="A178:L178"/>
    <mergeCell ref="N178:Y178"/>
    <mergeCell ref="Z178:AD178"/>
    <mergeCell ref="A179:L179"/>
    <mergeCell ref="N179:Y179"/>
    <mergeCell ref="Z179:AD179"/>
    <mergeCell ref="A180:L180"/>
    <mergeCell ref="N180:Y180"/>
    <mergeCell ref="Z180:AD180"/>
    <mergeCell ref="A181:L182"/>
    <mergeCell ref="M181:M182"/>
    <mergeCell ref="N181:Y182"/>
    <mergeCell ref="Z181:AD182"/>
    <mergeCell ref="A183:L183"/>
    <mergeCell ref="N183:Y183"/>
    <mergeCell ref="Z183:AD183"/>
    <mergeCell ref="A184:L184"/>
    <mergeCell ref="N184:Y184"/>
    <mergeCell ref="Z184:AD184"/>
    <mergeCell ref="A185:L185"/>
    <mergeCell ref="N185:Y185"/>
    <mergeCell ref="Z185:AD185"/>
    <mergeCell ref="A186:L186"/>
    <mergeCell ref="N186:Y186"/>
    <mergeCell ref="Z186:AD186"/>
    <mergeCell ref="A187:L187"/>
    <mergeCell ref="N187:Y187"/>
    <mergeCell ref="Z187:AD187"/>
    <mergeCell ref="A188:L190"/>
    <mergeCell ref="M188:M190"/>
    <mergeCell ref="N188:Y190"/>
    <mergeCell ref="Z188:AD190"/>
    <mergeCell ref="A191:L191"/>
    <mergeCell ref="N191:Y191"/>
    <mergeCell ref="Z191:AD191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W199:W202"/>
    <mergeCell ref="X199:X202"/>
    <mergeCell ref="Z199:Z202"/>
    <mergeCell ref="AA199:AA202"/>
    <mergeCell ref="AB199:AB202"/>
    <mergeCell ref="AC199:AC202"/>
    <mergeCell ref="A203:H203"/>
    <mergeCell ref="J203:M203"/>
    <mergeCell ref="N203:P203"/>
    <mergeCell ref="A204:H204"/>
    <mergeCell ref="J204:M204"/>
    <mergeCell ref="N204:P204"/>
    <mergeCell ref="A205:H205"/>
    <mergeCell ref="J205:M205"/>
    <mergeCell ref="N205:P205"/>
    <mergeCell ref="A206:H206"/>
    <mergeCell ref="J206:M206"/>
    <mergeCell ref="N206:P206"/>
    <mergeCell ref="A207:H207"/>
    <mergeCell ref="J207:M207"/>
    <mergeCell ref="N207:P207"/>
    <mergeCell ref="A208:H208"/>
    <mergeCell ref="J208:M208"/>
    <mergeCell ref="N208:P208"/>
    <mergeCell ref="A209:H214"/>
    <mergeCell ref="I209:I214"/>
    <mergeCell ref="J209:M214"/>
    <mergeCell ref="N209:P214"/>
    <mergeCell ref="Q209:Q214"/>
    <mergeCell ref="R209:R214"/>
    <mergeCell ref="S209:S214"/>
    <mergeCell ref="T209:T214"/>
    <mergeCell ref="U209:U214"/>
    <mergeCell ref="V209:V214"/>
    <mergeCell ref="W209:W214"/>
    <mergeCell ref="X209:X214"/>
    <mergeCell ref="Y209:Y214"/>
    <mergeCell ref="Z209:Z214"/>
    <mergeCell ref="AA209:AA214"/>
    <mergeCell ref="AB209:AB214"/>
    <mergeCell ref="AC209:AC214"/>
    <mergeCell ref="AD209:AD214"/>
    <mergeCell ref="A215:H215"/>
    <mergeCell ref="J215:M215"/>
    <mergeCell ref="N215:P215"/>
    <mergeCell ref="A216:H216"/>
    <mergeCell ref="J216:M216"/>
    <mergeCell ref="N216:P216"/>
    <mergeCell ref="A217:H218"/>
    <mergeCell ref="I217:I218"/>
    <mergeCell ref="J217:M218"/>
    <mergeCell ref="N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AA217:AA218"/>
    <mergeCell ref="AB217:AB218"/>
    <mergeCell ref="AC217:AC218"/>
    <mergeCell ref="AD217:AD218"/>
    <mergeCell ref="A219:H219"/>
    <mergeCell ref="J219:M219"/>
    <mergeCell ref="N219:P219"/>
    <mergeCell ref="A220:H220"/>
    <mergeCell ref="J220:M220"/>
    <mergeCell ref="N220:P220"/>
    <mergeCell ref="A221:H221"/>
    <mergeCell ref="J221:M221"/>
    <mergeCell ref="N221:P221"/>
    <mergeCell ref="A222:H222"/>
    <mergeCell ref="J222:M222"/>
    <mergeCell ref="N222:P222"/>
    <mergeCell ref="A223:H223"/>
    <mergeCell ref="J223:M223"/>
    <mergeCell ref="N223:P223"/>
    <mergeCell ref="A224:H224"/>
    <mergeCell ref="J224:M224"/>
    <mergeCell ref="N224:P224"/>
    <mergeCell ref="A225:H225"/>
    <mergeCell ref="J225:M225"/>
    <mergeCell ref="N225:P225"/>
    <mergeCell ref="A226:H226"/>
    <mergeCell ref="J226:M226"/>
    <mergeCell ref="N226:P226"/>
    <mergeCell ref="A227:H227"/>
    <mergeCell ref="J227:M227"/>
    <mergeCell ref="N227:P227"/>
    <mergeCell ref="A228:H228"/>
    <mergeCell ref="J228:M228"/>
    <mergeCell ref="N228:P228"/>
    <mergeCell ref="A229:H229"/>
    <mergeCell ref="J229:M229"/>
    <mergeCell ref="N229:P229"/>
    <mergeCell ref="A230:H230"/>
    <mergeCell ref="J230:M230"/>
    <mergeCell ref="N230:P230"/>
    <mergeCell ref="A231:H231"/>
    <mergeCell ref="J231:M231"/>
    <mergeCell ref="N231:P231"/>
    <mergeCell ref="A232:H233"/>
    <mergeCell ref="I232:I233"/>
    <mergeCell ref="J232:M233"/>
    <mergeCell ref="N232:P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A236:H236"/>
    <mergeCell ref="J236:M236"/>
    <mergeCell ref="N236:P236"/>
    <mergeCell ref="A237:H237"/>
    <mergeCell ref="J237:M237"/>
    <mergeCell ref="N237:P237"/>
    <mergeCell ref="A238:H238"/>
    <mergeCell ref="J238:M238"/>
    <mergeCell ref="N238:P238"/>
    <mergeCell ref="A239:H239"/>
    <mergeCell ref="J239:M239"/>
    <mergeCell ref="N239:P239"/>
    <mergeCell ref="A240:H240"/>
    <mergeCell ref="J240:M240"/>
    <mergeCell ref="N240:P240"/>
    <mergeCell ref="A241:H243"/>
    <mergeCell ref="I241:I243"/>
    <mergeCell ref="J241:M243"/>
    <mergeCell ref="N241:P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A246:H246"/>
    <mergeCell ref="J246:M246"/>
    <mergeCell ref="N246:P246"/>
    <mergeCell ref="A247:H247"/>
    <mergeCell ref="A248:H248"/>
    <mergeCell ref="J248:M248"/>
    <mergeCell ref="A250:AD250"/>
    <mergeCell ref="A251:AD251"/>
    <mergeCell ref="A252:AD252"/>
    <mergeCell ref="A253:AD253"/>
    <mergeCell ref="Z258:AD258"/>
    <mergeCell ref="O259:Y259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9"/>
  <sheetViews>
    <sheetView zoomScale="64" zoomScaleNormal="64" zoomScalePageLayoutView="0" workbookViewId="0" topLeftCell="A220">
      <selection activeCell="Z227" sqref="Z227:AA227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253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254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 t="s">
        <v>255</v>
      </c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 t="s">
        <v>255</v>
      </c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135">
        <v>6</v>
      </c>
      <c r="S203" s="136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36">
        <v>11</v>
      </c>
      <c r="AA203" s="135">
        <v>12</v>
      </c>
      <c r="AB203" s="135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30">
        <v>0</v>
      </c>
      <c r="S204" s="130">
        <v>0</v>
      </c>
      <c r="T204" s="66"/>
      <c r="U204" s="66"/>
      <c r="V204" s="66"/>
      <c r="W204" s="66">
        <v>0</v>
      </c>
      <c r="X204" s="66">
        <v>0</v>
      </c>
      <c r="Y204" s="66"/>
      <c r="Z204" s="130">
        <v>392883.96</v>
      </c>
      <c r="AA204" s="130">
        <v>52959.82</v>
      </c>
      <c r="AB204" s="130">
        <v>133595.06</v>
      </c>
      <c r="AC204" s="130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30"/>
      <c r="S205" s="130"/>
      <c r="T205" s="66"/>
      <c r="U205" s="66"/>
      <c r="V205" s="66"/>
      <c r="W205" s="66"/>
      <c r="X205" s="66"/>
      <c r="Y205" s="66"/>
      <c r="Z205" s="66"/>
      <c r="AA205" s="130"/>
      <c r="AB205" s="130"/>
      <c r="AC205" s="130"/>
      <c r="AD205" s="130"/>
      <c r="AE205" s="127"/>
      <c r="AF205" s="127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41271635.59</v>
      </c>
      <c r="K206" s="285"/>
      <c r="L206" s="285"/>
      <c r="M206" s="285"/>
      <c r="N206" s="258">
        <f>N215</f>
        <v>38218432.43</v>
      </c>
      <c r="O206" s="249"/>
      <c r="P206" s="249"/>
      <c r="Q206" s="68">
        <f aca="true" t="shared" si="0" ref="Q206:Y206">Q208</f>
        <v>627914.21</v>
      </c>
      <c r="R206" s="133">
        <f t="shared" si="0"/>
        <v>21924</v>
      </c>
      <c r="S206" s="133">
        <f t="shared" si="0"/>
        <v>776051.55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34">
        <f>Z209</f>
        <v>1200227.76</v>
      </c>
      <c r="AA206" s="134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30"/>
      <c r="S207" s="130"/>
      <c r="T207" s="66"/>
      <c r="U207" s="66"/>
      <c r="V207" s="66"/>
      <c r="W207" s="66"/>
      <c r="X207" s="66"/>
      <c r="Y207" s="70"/>
      <c r="Z207" s="129"/>
      <c r="AA207" s="129"/>
      <c r="AB207" s="129"/>
      <c r="AC207" s="129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1749075.28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32">
        <f t="shared" si="1"/>
        <v>21924</v>
      </c>
      <c r="S208" s="132">
        <f t="shared" si="1"/>
        <v>776051.55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1304127.88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1200227.76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41851074.43</v>
      </c>
      <c r="K215" s="264"/>
      <c r="L215" s="264"/>
      <c r="M215" s="264"/>
      <c r="N215" s="258">
        <f>N217+N223+N232+N234+N235+N241+N244+N245</f>
        <v>38218432.43</v>
      </c>
      <c r="O215" s="249"/>
      <c r="P215" s="249"/>
      <c r="Q215" s="68">
        <f aca="true" t="shared" si="2" ref="Q215:AC215">Q217+Q223+Q232+Q234+Q235+Q241+Q244+Q245</f>
        <v>627914.21</v>
      </c>
      <c r="R215" s="133">
        <f t="shared" si="2"/>
        <v>21924</v>
      </c>
      <c r="S215" s="133">
        <f t="shared" si="2"/>
        <v>776051.55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34">
        <f t="shared" si="2"/>
        <v>1593111.72</v>
      </c>
      <c r="AA215" s="134">
        <f t="shared" si="2"/>
        <v>142435</v>
      </c>
      <c r="AB215" s="134">
        <f t="shared" si="2"/>
        <v>148020</v>
      </c>
      <c r="AC215" s="134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30"/>
      <c r="S216" s="130"/>
      <c r="T216" s="66"/>
      <c r="U216" s="66"/>
      <c r="V216" s="66"/>
      <c r="W216" s="66"/>
      <c r="X216" s="66"/>
      <c r="Y216" s="66"/>
      <c r="Z216" s="129"/>
      <c r="AA216" s="129"/>
      <c r="AB216" s="129"/>
      <c r="AC216" s="129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35041620.05</v>
      </c>
      <c r="K217" s="266"/>
      <c r="L217" s="266"/>
      <c r="M217" s="267"/>
      <c r="N217" s="258">
        <f>N220+N221+N222</f>
        <v>34087455.05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954165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31"/>
      <c r="S219" s="131"/>
      <c r="T219" s="70"/>
      <c r="U219" s="70"/>
      <c r="V219" s="70"/>
      <c r="W219" s="70"/>
      <c r="X219" s="70"/>
      <c r="Y219" s="70"/>
      <c r="Z219" s="129"/>
      <c r="AA219" s="129"/>
      <c r="AB219" s="129"/>
      <c r="AC219" s="129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26916923.07</v>
      </c>
      <c r="K220" s="192"/>
      <c r="L220" s="192"/>
      <c r="M220" s="192"/>
      <c r="N220" s="560">
        <f>27022108-372212-462626.93-7500</f>
        <v>26179769.07</v>
      </c>
      <c r="O220" s="561"/>
      <c r="P220" s="561"/>
      <c r="Q220" s="90"/>
      <c r="R220" s="131"/>
      <c r="S220" s="131"/>
      <c r="T220" s="70"/>
      <c r="U220" s="70"/>
      <c r="V220" s="70"/>
      <c r="W220" s="70"/>
      <c r="X220" s="70"/>
      <c r="Y220" s="70"/>
      <c r="Z220" s="93">
        <f>670404-69750-24200+160700</f>
        <v>737154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1395.31</v>
      </c>
      <c r="K221" s="192"/>
      <c r="L221" s="192"/>
      <c r="M221" s="192"/>
      <c r="N221" s="560">
        <f>1200-104.69+300</f>
        <v>1395.31</v>
      </c>
      <c r="O221" s="561"/>
      <c r="P221" s="561"/>
      <c r="Q221" s="137"/>
      <c r="R221" s="131"/>
      <c r="S221" s="131"/>
      <c r="T221" s="70"/>
      <c r="U221" s="70"/>
      <c r="V221" s="70"/>
      <c r="W221" s="70"/>
      <c r="X221" s="70"/>
      <c r="Y221" s="70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8123301.67</v>
      </c>
      <c r="K222" s="192"/>
      <c r="L222" s="192"/>
      <c r="M222" s="192"/>
      <c r="N222" s="560">
        <f>8160677-112408-139713.33-2265</f>
        <v>7906290.67</v>
      </c>
      <c r="O222" s="561"/>
      <c r="P222" s="561"/>
      <c r="Q222" s="90"/>
      <c r="R222" s="131"/>
      <c r="S222" s="131"/>
      <c r="T222" s="70"/>
      <c r="U222" s="70"/>
      <c r="V222" s="70"/>
      <c r="W222" s="70"/>
      <c r="X222" s="70"/>
      <c r="Y222" s="70"/>
      <c r="Z222" s="93">
        <f>202461-25250-8800+48600</f>
        <v>217011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4001606.74</v>
      </c>
      <c r="K223" s="257"/>
      <c r="L223" s="257"/>
      <c r="M223" s="257"/>
      <c r="N223" s="258">
        <f>N225+N226+N227+N228+N229+N231</f>
        <v>2987662.38</v>
      </c>
      <c r="O223" s="255"/>
      <c r="P223" s="255"/>
      <c r="Q223" s="69">
        <f aca="true" t="shared" si="4" ref="Q223:Z223">Q225+Q226+Q227+Q228+Q229+Q231</f>
        <v>322699.5</v>
      </c>
      <c r="R223" s="134">
        <f t="shared" si="4"/>
        <v>0</v>
      </c>
      <c r="S223" s="134">
        <f t="shared" si="4"/>
        <v>0</v>
      </c>
      <c r="T223" s="69">
        <f t="shared" si="4"/>
        <v>0</v>
      </c>
      <c r="U223" s="69">
        <f t="shared" si="4"/>
        <v>0</v>
      </c>
      <c r="V223" s="69">
        <f t="shared" si="4"/>
        <v>0</v>
      </c>
      <c r="W223" s="69">
        <f t="shared" si="4"/>
        <v>303185.52</v>
      </c>
      <c r="X223" s="69">
        <f t="shared" si="4"/>
        <v>20000</v>
      </c>
      <c r="Y223" s="69">
        <f t="shared" si="4"/>
        <v>0</v>
      </c>
      <c r="Z223" s="134">
        <f t="shared" si="4"/>
        <v>225624.34</v>
      </c>
      <c r="AA223" s="134">
        <f>AA225+AA226+AA227+AA228+AA231</f>
        <v>142435</v>
      </c>
      <c r="AB223" s="134">
        <f>AB225+AB226+AB227+AB228+AB231</f>
        <v>0</v>
      </c>
      <c r="AC223" s="134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248"/>
      <c r="O224" s="255"/>
      <c r="P224" s="255"/>
      <c r="Q224" s="70"/>
      <c r="R224" s="131"/>
      <c r="S224" s="131"/>
      <c r="T224" s="70"/>
      <c r="U224" s="70"/>
      <c r="V224" s="70"/>
      <c r="W224" s="70"/>
      <c r="X224" s="70"/>
      <c r="Y224" s="70"/>
      <c r="Z224" s="126"/>
      <c r="AA224" s="126"/>
      <c r="AB224" s="126"/>
      <c r="AC224" s="126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41068.4</v>
      </c>
      <c r="K225" s="192"/>
      <c r="L225" s="192"/>
      <c r="M225" s="192"/>
      <c r="N225" s="560">
        <f>53620-12551.6</f>
        <v>41068.4</v>
      </c>
      <c r="O225" s="561"/>
      <c r="P225" s="561"/>
      <c r="Q225" s="70"/>
      <c r="R225" s="131"/>
      <c r="S225" s="131"/>
      <c r="T225" s="70"/>
      <c r="U225" s="70"/>
      <c r="V225" s="70"/>
      <c r="W225" s="70"/>
      <c r="X225" s="70"/>
      <c r="Y225" s="70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256"/>
      <c r="O226" s="255"/>
      <c r="P226" s="255"/>
      <c r="Q226" s="70"/>
      <c r="R226" s="131"/>
      <c r="S226" s="131"/>
      <c r="T226" s="70"/>
      <c r="U226" s="70"/>
      <c r="V226" s="70"/>
      <c r="W226" s="70"/>
      <c r="X226" s="70"/>
      <c r="Y226" s="70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3372148.96</v>
      </c>
      <c r="K227" s="192"/>
      <c r="L227" s="192"/>
      <c r="M227" s="192"/>
      <c r="N227" s="551">
        <f>2437418+63449.48-23258.24</f>
        <v>2477609.24</v>
      </c>
      <c r="O227" s="552"/>
      <c r="P227" s="552"/>
      <c r="Q227" s="108">
        <f>246441.64+76257.86</f>
        <v>322699.5</v>
      </c>
      <c r="R227" s="131"/>
      <c r="S227" s="131"/>
      <c r="T227" s="70"/>
      <c r="U227" s="70"/>
      <c r="V227" s="70"/>
      <c r="W227" s="131">
        <f>118181.95+88312.81+70254.12</f>
        <v>276748.88</v>
      </c>
      <c r="X227" s="131"/>
      <c r="Y227" s="70"/>
      <c r="Z227" s="121">
        <f>95000-12343.66+70000</f>
        <v>152656.34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256"/>
      <c r="O228" s="255"/>
      <c r="P228" s="255"/>
      <c r="Q228" s="70"/>
      <c r="R228" s="131"/>
      <c r="S228" s="131"/>
      <c r="T228" s="70"/>
      <c r="U228" s="70"/>
      <c r="V228" s="70"/>
      <c r="W228" s="70"/>
      <c r="X228" s="70"/>
      <c r="Y228" s="70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262855.29</v>
      </c>
      <c r="K229" s="192"/>
      <c r="L229" s="192"/>
      <c r="M229" s="192"/>
      <c r="N229" s="256">
        <f>268202-55000-30000-8000-5314.71</f>
        <v>169887.29</v>
      </c>
      <c r="O229" s="249"/>
      <c r="P229" s="249"/>
      <c r="Q229" s="65"/>
      <c r="R229" s="132"/>
      <c r="S229" s="132"/>
      <c r="T229" s="65"/>
      <c r="U229" s="65"/>
      <c r="V229" s="65"/>
      <c r="W229" s="65"/>
      <c r="X229" s="65">
        <v>20000</v>
      </c>
      <c r="Y229" s="70"/>
      <c r="Z229" s="121">
        <v>72968</v>
      </c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72968</v>
      </c>
      <c r="K230" s="192"/>
      <c r="L230" s="192"/>
      <c r="M230" s="192"/>
      <c r="N230" s="256"/>
      <c r="O230" s="249"/>
      <c r="P230" s="249"/>
      <c r="Q230" s="65"/>
      <c r="R230" s="132"/>
      <c r="S230" s="132"/>
      <c r="T230" s="65"/>
      <c r="U230" s="65"/>
      <c r="V230" s="65"/>
      <c r="W230" s="65"/>
      <c r="X230" s="65"/>
      <c r="Y230" s="70"/>
      <c r="Z230" s="121">
        <v>72968</v>
      </c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256">
        <f>390589-13654.75-50000-10239-15000-2597.8</f>
        <v>299097.45</v>
      </c>
      <c r="O231" s="249"/>
      <c r="P231" s="249"/>
      <c r="Q231" s="65"/>
      <c r="R231" s="132"/>
      <c r="S231" s="132"/>
      <c r="T231" s="65"/>
      <c r="U231" s="65"/>
      <c r="V231" s="65"/>
      <c r="W231" s="65">
        <v>26436.64</v>
      </c>
      <c r="X231" s="65"/>
      <c r="Y231" s="70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248"/>
      <c r="O232" s="255"/>
      <c r="P232" s="255"/>
      <c r="Q232" s="254"/>
      <c r="R232" s="250"/>
      <c r="S232" s="250"/>
      <c r="T232" s="252"/>
      <c r="U232" s="252"/>
      <c r="V232" s="252"/>
      <c r="W232" s="252"/>
      <c r="X232" s="252"/>
      <c r="Y232" s="254"/>
      <c r="Z232" s="244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255"/>
      <c r="O233" s="255"/>
      <c r="P233" s="255"/>
      <c r="Q233" s="254"/>
      <c r="R233" s="251"/>
      <c r="S233" s="251"/>
      <c r="T233" s="253"/>
      <c r="U233" s="253"/>
      <c r="V233" s="253"/>
      <c r="W233" s="253"/>
      <c r="X233" s="253"/>
      <c r="Y233" s="254"/>
      <c r="Z233" s="244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248"/>
      <c r="O234" s="249"/>
      <c r="P234" s="249"/>
      <c r="Q234" s="66"/>
      <c r="R234" s="130"/>
      <c r="S234" s="130"/>
      <c r="T234" s="66"/>
      <c r="U234" s="66"/>
      <c r="V234" s="66"/>
      <c r="W234" s="66"/>
      <c r="X234" s="66"/>
      <c r="Y234" s="70"/>
      <c r="Z234" s="129"/>
      <c r="AA234" s="129"/>
      <c r="AB234" s="129"/>
      <c r="AC234" s="129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1873233.25</v>
      </c>
      <c r="K235" s="192"/>
      <c r="L235" s="192"/>
      <c r="M235" s="192"/>
      <c r="N235" s="568">
        <f>N237+N238+N239</f>
        <v>484620</v>
      </c>
      <c r="O235" s="569"/>
      <c r="P235" s="569"/>
      <c r="Q235" s="66">
        <f aca="true" t="shared" si="6" ref="Q235:AD235">Q237+Q238+Q239</f>
        <v>32291</v>
      </c>
      <c r="R235" s="130">
        <f t="shared" si="6"/>
        <v>21924</v>
      </c>
      <c r="S235" s="130">
        <f t="shared" si="6"/>
        <v>776051.55</v>
      </c>
      <c r="T235" s="66">
        <f t="shared" si="6"/>
        <v>0</v>
      </c>
      <c r="U235" s="66">
        <f t="shared" si="6"/>
        <v>0</v>
      </c>
      <c r="V235" s="66">
        <f t="shared" si="6"/>
        <v>0</v>
      </c>
      <c r="W235" s="66">
        <f t="shared" si="6"/>
        <v>0</v>
      </c>
      <c r="X235" s="66">
        <f t="shared" si="6"/>
        <v>0</v>
      </c>
      <c r="Y235" s="66">
        <f t="shared" si="6"/>
        <v>0</v>
      </c>
      <c r="Z235" s="130">
        <f t="shared" si="6"/>
        <v>410326.7</v>
      </c>
      <c r="AA235" s="130">
        <f t="shared" si="6"/>
        <v>0</v>
      </c>
      <c r="AB235" s="130">
        <f t="shared" si="6"/>
        <v>148020</v>
      </c>
      <c r="AC235" s="130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193"/>
      <c r="O236" s="194"/>
      <c r="P236" s="195"/>
      <c r="Q236" s="66"/>
      <c r="R236" s="130"/>
      <c r="S236" s="130"/>
      <c r="T236" s="66"/>
      <c r="U236" s="66"/>
      <c r="V236" s="66"/>
      <c r="W236" s="66"/>
      <c r="X236" s="66"/>
      <c r="Y236" s="70"/>
      <c r="Z236" s="129"/>
      <c r="AA236" s="129"/>
      <c r="AB236" s="129"/>
      <c r="AC236" s="129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873966.32</v>
      </c>
      <c r="K237" s="192"/>
      <c r="L237" s="192"/>
      <c r="M237" s="192"/>
      <c r="N237" s="193">
        <v>484620</v>
      </c>
      <c r="O237" s="194"/>
      <c r="P237" s="195"/>
      <c r="Q237" s="66"/>
      <c r="R237" s="130"/>
      <c r="S237" s="130"/>
      <c r="T237" s="66"/>
      <c r="U237" s="66"/>
      <c r="V237" s="66"/>
      <c r="W237" s="66"/>
      <c r="X237" s="66"/>
      <c r="Y237" s="70"/>
      <c r="Z237" s="122">
        <f>269535-289.4+23000-572.92+21343.66-69556.66-2133.36</f>
        <v>241326.32</v>
      </c>
      <c r="AA237" s="126"/>
      <c r="AB237" s="126">
        <v>148020</v>
      </c>
      <c r="AC237" s="126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193"/>
      <c r="O238" s="194"/>
      <c r="P238" s="195"/>
      <c r="Q238" s="66"/>
      <c r="R238" s="130"/>
      <c r="S238" s="130"/>
      <c r="T238" s="66"/>
      <c r="U238" s="66"/>
      <c r="V238" s="66"/>
      <c r="W238" s="66"/>
      <c r="X238" s="66"/>
      <c r="Y238" s="70"/>
      <c r="Z238" s="122"/>
      <c r="AA238" s="126"/>
      <c r="AB238" s="126"/>
      <c r="AC238" s="126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999266.93</v>
      </c>
      <c r="K239" s="192"/>
      <c r="L239" s="192"/>
      <c r="M239" s="192"/>
      <c r="N239" s="193"/>
      <c r="O239" s="194"/>
      <c r="P239" s="195"/>
      <c r="Q239" s="66">
        <f>32291</f>
        <v>32291</v>
      </c>
      <c r="R239" s="130">
        <f>67185-45261</f>
        <v>21924</v>
      </c>
      <c r="S239" s="128">
        <f>760500+19170-3618.45</f>
        <v>776051.55</v>
      </c>
      <c r="T239" s="66"/>
      <c r="U239" s="66"/>
      <c r="V239" s="66"/>
      <c r="W239" s="66"/>
      <c r="X239" s="66"/>
      <c r="Y239" s="70"/>
      <c r="Z239" s="122">
        <f>10000-9000+168000.38</f>
        <v>169000.38</v>
      </c>
      <c r="AA239" s="126"/>
      <c r="AB239" s="126"/>
      <c r="AC239" s="126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830266.55</v>
      </c>
      <c r="K240" s="192"/>
      <c r="L240" s="192"/>
      <c r="M240" s="192"/>
      <c r="N240" s="193"/>
      <c r="O240" s="194"/>
      <c r="P240" s="195"/>
      <c r="Q240" s="66">
        <v>32291</v>
      </c>
      <c r="R240" s="130">
        <f>67185-45261</f>
        <v>21924</v>
      </c>
      <c r="S240" s="128">
        <f>760500+19170-3618.45</f>
        <v>776051.55</v>
      </c>
      <c r="T240" s="66"/>
      <c r="U240" s="66"/>
      <c r="V240" s="66"/>
      <c r="W240" s="66"/>
      <c r="X240" s="66"/>
      <c r="Y240" s="70"/>
      <c r="Z240" s="126"/>
      <c r="AA240" s="126"/>
      <c r="AB240" s="126"/>
      <c r="AC240" s="126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227"/>
      <c r="O241" s="228"/>
      <c r="P241" s="228"/>
      <c r="Q241" s="208"/>
      <c r="R241" s="202"/>
      <c r="S241" s="202"/>
      <c r="T241" s="205"/>
      <c r="U241" s="205"/>
      <c r="V241" s="205"/>
      <c r="W241" s="205"/>
      <c r="X241" s="205"/>
      <c r="Y241" s="208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229"/>
      <c r="O242" s="230"/>
      <c r="P242" s="230"/>
      <c r="Q242" s="208"/>
      <c r="R242" s="203"/>
      <c r="S242" s="203"/>
      <c r="T242" s="206"/>
      <c r="U242" s="206"/>
      <c r="V242" s="206"/>
      <c r="W242" s="206"/>
      <c r="X242" s="206"/>
      <c r="Y242" s="208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231"/>
      <c r="O243" s="232"/>
      <c r="P243" s="232"/>
      <c r="Q243" s="208"/>
      <c r="R243" s="204"/>
      <c r="S243" s="204"/>
      <c r="T243" s="207"/>
      <c r="U243" s="207"/>
      <c r="V243" s="207"/>
      <c r="W243" s="207"/>
      <c r="X243" s="207"/>
      <c r="Y243" s="208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934614.39</v>
      </c>
      <c r="K244" s="192"/>
      <c r="L244" s="192"/>
      <c r="M244" s="192"/>
      <c r="N244" s="565">
        <f>727334.86-108296.7+13654.75+1728+25610.59+50.71-1387.21</f>
        <v>658695</v>
      </c>
      <c r="O244" s="566"/>
      <c r="P244" s="567"/>
      <c r="Q244" s="66">
        <f>149206.14+62449.84+2852.94+38550.84+2140.41+10702.92-356.38+7377</f>
        <v>272923.71</v>
      </c>
      <c r="R244" s="130"/>
      <c r="S244" s="130"/>
      <c r="T244" s="66"/>
      <c r="U244" s="66"/>
      <c r="V244" s="66"/>
      <c r="W244" s="66"/>
      <c r="X244" s="66"/>
      <c r="Y244" s="70"/>
      <c r="Z244" s="126">
        <f>289.4+572.92+85.92+2000+47.44</f>
        <v>2995.68</v>
      </c>
      <c r="AA244" s="126"/>
      <c r="AB244" s="126"/>
      <c r="AC244" s="126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30"/>
      <c r="S245" s="130"/>
      <c r="T245" s="66"/>
      <c r="U245" s="66"/>
      <c r="V245" s="66"/>
      <c r="W245" s="66"/>
      <c r="X245" s="66"/>
      <c r="Y245" s="70"/>
      <c r="Z245" s="129"/>
      <c r="AA245" s="129"/>
      <c r="AB245" s="129"/>
      <c r="AC245" s="129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30">
        <f>R204+R205+R206-R215</f>
        <v>0</v>
      </c>
      <c r="S246" s="130">
        <f aca="true" t="shared" si="7" ref="S246:AD246">S204+S205+S206-S215</f>
        <v>0</v>
      </c>
      <c r="T246" s="130">
        <f t="shared" si="7"/>
        <v>0</v>
      </c>
      <c r="U246" s="130">
        <f t="shared" si="7"/>
        <v>0</v>
      </c>
      <c r="V246" s="130">
        <f t="shared" si="7"/>
        <v>0</v>
      </c>
      <c r="W246" s="130">
        <f t="shared" si="7"/>
        <v>0</v>
      </c>
      <c r="X246" s="130">
        <f t="shared" si="7"/>
        <v>0</v>
      </c>
      <c r="Y246" s="130">
        <f t="shared" si="7"/>
        <v>0</v>
      </c>
      <c r="Z246" s="130">
        <f t="shared" si="7"/>
        <v>0</v>
      </c>
      <c r="AA246" s="130">
        <f t="shared" si="7"/>
        <v>0</v>
      </c>
      <c r="AB246" s="130">
        <f t="shared" si="7"/>
        <v>0</v>
      </c>
      <c r="AC246" s="130">
        <f t="shared" si="7"/>
        <v>0</v>
      </c>
      <c r="AD246" s="130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N2:AD2"/>
    <mergeCell ref="A4:H4"/>
    <mergeCell ref="Y4:AD4"/>
    <mergeCell ref="A5:H6"/>
    <mergeCell ref="Y5:AD6"/>
    <mergeCell ref="A7:H7"/>
    <mergeCell ref="Y7:AD7"/>
    <mergeCell ref="Y8:AD8"/>
    <mergeCell ref="A9:C9"/>
    <mergeCell ref="E9:H9"/>
    <mergeCell ref="N9:Q9"/>
    <mergeCell ref="Z9:AD9"/>
    <mergeCell ref="N10:Q10"/>
    <mergeCell ref="Z10:AD10"/>
    <mergeCell ref="A11:B11"/>
    <mergeCell ref="Y11:Z11"/>
    <mergeCell ref="A13:Z13"/>
    <mergeCell ref="AA13:AD13"/>
    <mergeCell ref="M14:O14"/>
    <mergeCell ref="AA14:AD14"/>
    <mergeCell ref="AA15:AD15"/>
    <mergeCell ref="A16:C16"/>
    <mergeCell ref="D16:Y16"/>
    <mergeCell ref="AA16:AD16"/>
    <mergeCell ref="Z17:Z18"/>
    <mergeCell ref="AA17:AD18"/>
    <mergeCell ref="A18:C18"/>
    <mergeCell ref="D18:Y18"/>
    <mergeCell ref="AA19:AD20"/>
    <mergeCell ref="A20:C20"/>
    <mergeCell ref="D20:Y20"/>
    <mergeCell ref="AA21:AD23"/>
    <mergeCell ref="A22:C23"/>
    <mergeCell ref="D22:Y23"/>
    <mergeCell ref="AA24:AD26"/>
    <mergeCell ref="A25:C26"/>
    <mergeCell ref="D25:Y26"/>
    <mergeCell ref="AA27:AD28"/>
    <mergeCell ref="A28:C28"/>
    <mergeCell ref="D28:Y28"/>
    <mergeCell ref="D29:Y29"/>
    <mergeCell ref="AA29:AD29"/>
    <mergeCell ref="A31:AD31"/>
    <mergeCell ref="A33:AD34"/>
    <mergeCell ref="A35:AD35"/>
    <mergeCell ref="A36:AD36"/>
    <mergeCell ref="A37:AD37"/>
    <mergeCell ref="A38:AD38"/>
    <mergeCell ref="A39:AD39"/>
    <mergeCell ref="A40:AD40"/>
    <mergeCell ref="A41:AD41"/>
    <mergeCell ref="A42:AD42"/>
    <mergeCell ref="A43:AD43"/>
    <mergeCell ref="A44:AD44"/>
    <mergeCell ref="A45:AD46"/>
    <mergeCell ref="A47:AD47"/>
    <mergeCell ref="A48:AD48"/>
    <mergeCell ref="A49:AD49"/>
    <mergeCell ref="A50:AD51"/>
    <mergeCell ref="A52:AD52"/>
    <mergeCell ref="A53:AD53"/>
    <mergeCell ref="A54:AD54"/>
    <mergeCell ref="A55:AD55"/>
    <mergeCell ref="A56:AD56"/>
    <mergeCell ref="A57:AD57"/>
    <mergeCell ref="A58:AD58"/>
    <mergeCell ref="A59:AD59"/>
    <mergeCell ref="A60:AD61"/>
    <mergeCell ref="A63:L63"/>
    <mergeCell ref="N63:AD63"/>
    <mergeCell ref="A64:L65"/>
    <mergeCell ref="M64:M65"/>
    <mergeCell ref="N64:Y65"/>
    <mergeCell ref="Z64:AD65"/>
    <mergeCell ref="A66:L66"/>
    <mergeCell ref="N66:Y66"/>
    <mergeCell ref="Z66:AD66"/>
    <mergeCell ref="A67:L67"/>
    <mergeCell ref="N67:Y67"/>
    <mergeCell ref="Z67:AD67"/>
    <mergeCell ref="A68:L68"/>
    <mergeCell ref="N68:Y68"/>
    <mergeCell ref="Z68:AD68"/>
    <mergeCell ref="A69:L69"/>
    <mergeCell ref="N69:Y69"/>
    <mergeCell ref="Z69:AD69"/>
    <mergeCell ref="A70:L70"/>
    <mergeCell ref="N70:Y70"/>
    <mergeCell ref="Z70:AD70"/>
    <mergeCell ref="A71:L71"/>
    <mergeCell ref="N71:Y71"/>
    <mergeCell ref="Z71:AD71"/>
    <mergeCell ref="A72:L73"/>
    <mergeCell ref="M72:M73"/>
    <mergeCell ref="N72:Y73"/>
    <mergeCell ref="Z72:AD73"/>
    <mergeCell ref="A74:L74"/>
    <mergeCell ref="N74:Y74"/>
    <mergeCell ref="Z74:AD74"/>
    <mergeCell ref="A75:L75"/>
    <mergeCell ref="N75:Y75"/>
    <mergeCell ref="Z75:AD75"/>
    <mergeCell ref="A76:L76"/>
    <mergeCell ref="N76:Y76"/>
    <mergeCell ref="Z76:AD76"/>
    <mergeCell ref="A77:L77"/>
    <mergeCell ref="N77:Y77"/>
    <mergeCell ref="Z77:AD77"/>
    <mergeCell ref="A78:L79"/>
    <mergeCell ref="M78:M79"/>
    <mergeCell ref="N78:Y79"/>
    <mergeCell ref="Z78:AD79"/>
    <mergeCell ref="A80:L81"/>
    <mergeCell ref="M80:M81"/>
    <mergeCell ref="N80:Y81"/>
    <mergeCell ref="Z80:AD81"/>
    <mergeCell ref="A82:L82"/>
    <mergeCell ref="N82:AD82"/>
    <mergeCell ref="A83:L83"/>
    <mergeCell ref="N83:AD83"/>
    <mergeCell ref="A84:L84"/>
    <mergeCell ref="N84:AD84"/>
    <mergeCell ref="A85:L85"/>
    <mergeCell ref="N85:AD85"/>
    <mergeCell ref="A86:L86"/>
    <mergeCell ref="N86:AD86"/>
    <mergeCell ref="A87:L87"/>
    <mergeCell ref="N87:AD87"/>
    <mergeCell ref="A88:L88"/>
    <mergeCell ref="N88:AD88"/>
    <mergeCell ref="A89:L89"/>
    <mergeCell ref="N89:AD89"/>
    <mergeCell ref="A90:L90"/>
    <mergeCell ref="N90:AD90"/>
    <mergeCell ref="A91:L91"/>
    <mergeCell ref="N91:AD91"/>
    <mergeCell ref="A92:L92"/>
    <mergeCell ref="N92:AD92"/>
    <mergeCell ref="A93:L93"/>
    <mergeCell ref="N93:AD93"/>
    <mergeCell ref="A94:L94"/>
    <mergeCell ref="N94:AD94"/>
    <mergeCell ref="A95:L95"/>
    <mergeCell ref="N95:AD95"/>
    <mergeCell ref="A96:L96"/>
    <mergeCell ref="N96:AD96"/>
    <mergeCell ref="A97:L97"/>
    <mergeCell ref="N97:AD97"/>
    <mergeCell ref="A98:L98"/>
    <mergeCell ref="N98:AD98"/>
    <mergeCell ref="A99:L99"/>
    <mergeCell ref="N99:AD99"/>
    <mergeCell ref="A100:L100"/>
    <mergeCell ref="N100:AD100"/>
    <mergeCell ref="A101:L101"/>
    <mergeCell ref="N101:AD101"/>
    <mergeCell ref="A102:L103"/>
    <mergeCell ref="M102:M103"/>
    <mergeCell ref="N102:AD103"/>
    <mergeCell ref="A104:L104"/>
    <mergeCell ref="N104:AD104"/>
    <mergeCell ref="A105:L105"/>
    <mergeCell ref="N105:AD105"/>
    <mergeCell ref="A106:L106"/>
    <mergeCell ref="N106:AD106"/>
    <mergeCell ref="A107:L107"/>
    <mergeCell ref="N107:AD107"/>
    <mergeCell ref="A108:L108"/>
    <mergeCell ref="N108:AD108"/>
    <mergeCell ref="A109:L109"/>
    <mergeCell ref="N109:AD109"/>
    <mergeCell ref="A110:L112"/>
    <mergeCell ref="M110:M112"/>
    <mergeCell ref="N110:AD112"/>
    <mergeCell ref="A113:L113"/>
    <mergeCell ref="N113:AD113"/>
    <mergeCell ref="A114:L114"/>
    <mergeCell ref="N114:AD114"/>
    <mergeCell ref="A115:L115"/>
    <mergeCell ref="N115:AD115"/>
    <mergeCell ref="A116:L116"/>
    <mergeCell ref="N116:AD116"/>
    <mergeCell ref="A117:L117"/>
    <mergeCell ref="N117:AD117"/>
    <mergeCell ref="A118:L118"/>
    <mergeCell ref="N118:AD118"/>
    <mergeCell ref="A119:L119"/>
    <mergeCell ref="N119:AD119"/>
    <mergeCell ref="A120:L120"/>
    <mergeCell ref="N120:AD120"/>
    <mergeCell ref="A121:L121"/>
    <mergeCell ref="N121:AD121"/>
    <mergeCell ref="A122:L122"/>
    <mergeCell ref="N122:AD122"/>
    <mergeCell ref="A123:L123"/>
    <mergeCell ref="N123:AD123"/>
    <mergeCell ref="A124:L124"/>
    <mergeCell ref="N124:AD124"/>
    <mergeCell ref="A125:L125"/>
    <mergeCell ref="N125:AD125"/>
    <mergeCell ref="A126:L126"/>
    <mergeCell ref="N126:AD126"/>
    <mergeCell ref="A127:L128"/>
    <mergeCell ref="M127:M128"/>
    <mergeCell ref="N127:AD128"/>
    <mergeCell ref="A129:L129"/>
    <mergeCell ref="N129:AD129"/>
    <mergeCell ref="A130:L130"/>
    <mergeCell ref="N130:AD130"/>
    <mergeCell ref="A131:L131"/>
    <mergeCell ref="N131:AD131"/>
    <mergeCell ref="A132:L132"/>
    <mergeCell ref="N132:AD132"/>
    <mergeCell ref="A133:L133"/>
    <mergeCell ref="N133:AD133"/>
    <mergeCell ref="A134:L136"/>
    <mergeCell ref="M134:M136"/>
    <mergeCell ref="N134:AD136"/>
    <mergeCell ref="A137:L137"/>
    <mergeCell ref="N137:AD137"/>
    <mergeCell ref="A138:L138"/>
    <mergeCell ref="N138:AD138"/>
    <mergeCell ref="A139:L139"/>
    <mergeCell ref="N139:Y139"/>
    <mergeCell ref="Z139:AD139"/>
    <mergeCell ref="A140:L140"/>
    <mergeCell ref="N140:Y140"/>
    <mergeCell ref="Z140:AD140"/>
    <mergeCell ref="A141:L141"/>
    <mergeCell ref="N141:Y141"/>
    <mergeCell ref="Z141:AD141"/>
    <mergeCell ref="A142:L142"/>
    <mergeCell ref="N142:Y142"/>
    <mergeCell ref="Z142:AD142"/>
    <mergeCell ref="A143:L143"/>
    <mergeCell ref="N143:Y143"/>
    <mergeCell ref="Z143:AD143"/>
    <mergeCell ref="A144:L144"/>
    <mergeCell ref="N144:Y144"/>
    <mergeCell ref="Z144:AD144"/>
    <mergeCell ref="A145:L145"/>
    <mergeCell ref="N145:Y145"/>
    <mergeCell ref="Z145:AD145"/>
    <mergeCell ref="A146:L146"/>
    <mergeCell ref="N146:Y146"/>
    <mergeCell ref="Z146:AD146"/>
    <mergeCell ref="A147:L147"/>
    <mergeCell ref="N147:Y147"/>
    <mergeCell ref="Z147:AD147"/>
    <mergeCell ref="A148:L148"/>
    <mergeCell ref="N148:Y148"/>
    <mergeCell ref="Z148:AD148"/>
    <mergeCell ref="A149:L149"/>
    <mergeCell ref="N149:Y149"/>
    <mergeCell ref="Z149:AD149"/>
    <mergeCell ref="A150:L150"/>
    <mergeCell ref="N150:Y150"/>
    <mergeCell ref="Z150:AD150"/>
    <mergeCell ref="A151:L151"/>
    <mergeCell ref="N151:Y151"/>
    <mergeCell ref="Z151:AD151"/>
    <mergeCell ref="A152:L152"/>
    <mergeCell ref="N152:Y152"/>
    <mergeCell ref="Z152:AD152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6:L156"/>
    <mergeCell ref="N156:Y156"/>
    <mergeCell ref="Z156:AD156"/>
    <mergeCell ref="A157:L158"/>
    <mergeCell ref="M157:M158"/>
    <mergeCell ref="N157:Y158"/>
    <mergeCell ref="Z157:AD158"/>
    <mergeCell ref="A159:L159"/>
    <mergeCell ref="N159:Y159"/>
    <mergeCell ref="Z159:AD159"/>
    <mergeCell ref="A160:L160"/>
    <mergeCell ref="N160:Y160"/>
    <mergeCell ref="Z160:AD160"/>
    <mergeCell ref="A161:L161"/>
    <mergeCell ref="N161:Y161"/>
    <mergeCell ref="Z161:AD161"/>
    <mergeCell ref="A162:L162"/>
    <mergeCell ref="N162:Y162"/>
    <mergeCell ref="Z162:AD162"/>
    <mergeCell ref="A163:L163"/>
    <mergeCell ref="N163:Y163"/>
    <mergeCell ref="Z163:AD163"/>
    <mergeCell ref="A164:L166"/>
    <mergeCell ref="M164:M166"/>
    <mergeCell ref="N164:Y166"/>
    <mergeCell ref="Z164:AD166"/>
    <mergeCell ref="A167:L167"/>
    <mergeCell ref="N167:Y167"/>
    <mergeCell ref="Z167:AD167"/>
    <mergeCell ref="A168:L168"/>
    <mergeCell ref="N168:Y168"/>
    <mergeCell ref="Z168:AD168"/>
    <mergeCell ref="A169:L169"/>
    <mergeCell ref="N169:Y169"/>
    <mergeCell ref="Z169:AD169"/>
    <mergeCell ref="A170:L170"/>
    <mergeCell ref="N170:Y170"/>
    <mergeCell ref="Z170:AD170"/>
    <mergeCell ref="A171:L171"/>
    <mergeCell ref="N171:Y171"/>
    <mergeCell ref="Z171:AD171"/>
    <mergeCell ref="A172:L172"/>
    <mergeCell ref="N172:Y172"/>
    <mergeCell ref="Z172:AD172"/>
    <mergeCell ref="A173:L173"/>
    <mergeCell ref="N173:Y173"/>
    <mergeCell ref="Z173:AD173"/>
    <mergeCell ref="A174:L174"/>
    <mergeCell ref="N174:Y174"/>
    <mergeCell ref="Z174:AD174"/>
    <mergeCell ref="A175:L175"/>
    <mergeCell ref="N175:Y175"/>
    <mergeCell ref="Z175:AD175"/>
    <mergeCell ref="A176:L176"/>
    <mergeCell ref="N176:Y176"/>
    <mergeCell ref="Z176:AD176"/>
    <mergeCell ref="A177:L177"/>
    <mergeCell ref="N177:Y177"/>
    <mergeCell ref="Z177:AD177"/>
    <mergeCell ref="A178:L178"/>
    <mergeCell ref="N178:Y178"/>
    <mergeCell ref="Z178:AD178"/>
    <mergeCell ref="A179:L179"/>
    <mergeCell ref="N179:Y179"/>
    <mergeCell ref="Z179:AD179"/>
    <mergeCell ref="A180:L180"/>
    <mergeCell ref="N180:Y180"/>
    <mergeCell ref="Z180:AD180"/>
    <mergeCell ref="A181:L182"/>
    <mergeCell ref="M181:M182"/>
    <mergeCell ref="N181:Y182"/>
    <mergeCell ref="Z181:AD182"/>
    <mergeCell ref="A183:L183"/>
    <mergeCell ref="N183:Y183"/>
    <mergeCell ref="Z183:AD183"/>
    <mergeCell ref="A184:L184"/>
    <mergeCell ref="N184:Y184"/>
    <mergeCell ref="Z184:AD184"/>
    <mergeCell ref="A185:L185"/>
    <mergeCell ref="N185:Y185"/>
    <mergeCell ref="Z185:AD185"/>
    <mergeCell ref="A186:L186"/>
    <mergeCell ref="N186:Y186"/>
    <mergeCell ref="Z186:AD186"/>
    <mergeCell ref="A187:L187"/>
    <mergeCell ref="N187:Y187"/>
    <mergeCell ref="Z187:AD187"/>
    <mergeCell ref="A188:L190"/>
    <mergeCell ref="M188:M190"/>
    <mergeCell ref="N188:Y190"/>
    <mergeCell ref="Z188:AD190"/>
    <mergeCell ref="A191:L191"/>
    <mergeCell ref="N191:Y191"/>
    <mergeCell ref="Z191:AD191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W199:W202"/>
    <mergeCell ref="X199:X202"/>
    <mergeCell ref="Z199:Z202"/>
    <mergeCell ref="AA199:AA202"/>
    <mergeCell ref="AB199:AB202"/>
    <mergeCell ref="AC199:AC202"/>
    <mergeCell ref="A203:H203"/>
    <mergeCell ref="J203:M203"/>
    <mergeCell ref="N203:P203"/>
    <mergeCell ref="A204:H204"/>
    <mergeCell ref="J204:M204"/>
    <mergeCell ref="N204:P204"/>
    <mergeCell ref="A205:H205"/>
    <mergeCell ref="J205:M205"/>
    <mergeCell ref="N205:P205"/>
    <mergeCell ref="A206:H206"/>
    <mergeCell ref="J206:M206"/>
    <mergeCell ref="N206:P206"/>
    <mergeCell ref="A207:H207"/>
    <mergeCell ref="J207:M207"/>
    <mergeCell ref="N207:P207"/>
    <mergeCell ref="A208:H208"/>
    <mergeCell ref="J208:M208"/>
    <mergeCell ref="N208:P208"/>
    <mergeCell ref="A209:H214"/>
    <mergeCell ref="I209:I214"/>
    <mergeCell ref="J209:M214"/>
    <mergeCell ref="N209:P214"/>
    <mergeCell ref="Q209:Q214"/>
    <mergeCell ref="R209:R214"/>
    <mergeCell ref="S209:S214"/>
    <mergeCell ref="T209:T214"/>
    <mergeCell ref="U209:U214"/>
    <mergeCell ref="V209:V214"/>
    <mergeCell ref="W209:W214"/>
    <mergeCell ref="X209:X214"/>
    <mergeCell ref="Y209:Y214"/>
    <mergeCell ref="Z209:Z214"/>
    <mergeCell ref="AA209:AA214"/>
    <mergeCell ref="AB209:AB214"/>
    <mergeCell ref="AC209:AC214"/>
    <mergeCell ref="AD209:AD214"/>
    <mergeCell ref="A215:H215"/>
    <mergeCell ref="J215:M215"/>
    <mergeCell ref="N215:P215"/>
    <mergeCell ref="A216:H216"/>
    <mergeCell ref="J216:M216"/>
    <mergeCell ref="N216:P216"/>
    <mergeCell ref="A217:H218"/>
    <mergeCell ref="I217:I218"/>
    <mergeCell ref="J217:M218"/>
    <mergeCell ref="N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AA217:AA218"/>
    <mergeCell ref="AB217:AB218"/>
    <mergeCell ref="AC217:AC218"/>
    <mergeCell ref="AD217:AD218"/>
    <mergeCell ref="A219:H219"/>
    <mergeCell ref="J219:M219"/>
    <mergeCell ref="N219:P219"/>
    <mergeCell ref="A220:H220"/>
    <mergeCell ref="J220:M220"/>
    <mergeCell ref="N220:P220"/>
    <mergeCell ref="A221:H221"/>
    <mergeCell ref="J221:M221"/>
    <mergeCell ref="N221:P221"/>
    <mergeCell ref="A222:H222"/>
    <mergeCell ref="J222:M222"/>
    <mergeCell ref="N222:P222"/>
    <mergeCell ref="A223:H223"/>
    <mergeCell ref="J223:M223"/>
    <mergeCell ref="N223:P223"/>
    <mergeCell ref="A224:H224"/>
    <mergeCell ref="J224:M224"/>
    <mergeCell ref="N224:P224"/>
    <mergeCell ref="A225:H225"/>
    <mergeCell ref="J225:M225"/>
    <mergeCell ref="N225:P225"/>
    <mergeCell ref="A226:H226"/>
    <mergeCell ref="J226:M226"/>
    <mergeCell ref="N226:P226"/>
    <mergeCell ref="A227:H227"/>
    <mergeCell ref="J227:M227"/>
    <mergeCell ref="N227:P227"/>
    <mergeCell ref="A228:H228"/>
    <mergeCell ref="J228:M228"/>
    <mergeCell ref="N228:P228"/>
    <mergeCell ref="A229:H229"/>
    <mergeCell ref="J229:M229"/>
    <mergeCell ref="N229:P229"/>
    <mergeCell ref="A230:H230"/>
    <mergeCell ref="J230:M230"/>
    <mergeCell ref="N230:P230"/>
    <mergeCell ref="A231:H231"/>
    <mergeCell ref="J231:M231"/>
    <mergeCell ref="N231:P231"/>
    <mergeCell ref="A232:H233"/>
    <mergeCell ref="I232:I233"/>
    <mergeCell ref="J232:M233"/>
    <mergeCell ref="N232:P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A236:H236"/>
    <mergeCell ref="J236:M236"/>
    <mergeCell ref="N236:P236"/>
    <mergeCell ref="A237:H237"/>
    <mergeCell ref="J237:M237"/>
    <mergeCell ref="N237:P237"/>
    <mergeCell ref="A238:H238"/>
    <mergeCell ref="J238:M238"/>
    <mergeCell ref="N238:P238"/>
    <mergeCell ref="A239:H239"/>
    <mergeCell ref="J239:M239"/>
    <mergeCell ref="N239:P239"/>
    <mergeCell ref="A240:H240"/>
    <mergeCell ref="J240:M240"/>
    <mergeCell ref="N240:P240"/>
    <mergeCell ref="A241:H243"/>
    <mergeCell ref="I241:I243"/>
    <mergeCell ref="J241:M243"/>
    <mergeCell ref="N241:P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A246:H246"/>
    <mergeCell ref="J246:M246"/>
    <mergeCell ref="N246:P246"/>
    <mergeCell ref="A247:H247"/>
    <mergeCell ref="A248:H248"/>
    <mergeCell ref="J248:M248"/>
    <mergeCell ref="A250:AD250"/>
    <mergeCell ref="A251:AD251"/>
    <mergeCell ref="A252:AD252"/>
    <mergeCell ref="A253:AD253"/>
    <mergeCell ref="Z258:AD258"/>
    <mergeCell ref="O259:Y259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9"/>
  <sheetViews>
    <sheetView zoomScale="64" zoomScaleNormal="64" zoomScalePageLayoutView="0" workbookViewId="0" topLeftCell="A211">
      <selection activeCell="Q249" sqref="Q249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253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254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/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/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151">
        <v>6</v>
      </c>
      <c r="S203" s="160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60">
        <v>11</v>
      </c>
      <c r="AA203" s="151">
        <v>12</v>
      </c>
      <c r="AB203" s="151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53">
        <v>0</v>
      </c>
      <c r="S204" s="153">
        <v>0</v>
      </c>
      <c r="T204" s="66"/>
      <c r="U204" s="66"/>
      <c r="V204" s="66"/>
      <c r="W204" s="66">
        <v>0</v>
      </c>
      <c r="X204" s="66">
        <v>0</v>
      </c>
      <c r="Y204" s="66"/>
      <c r="Z204" s="153">
        <v>392883.96</v>
      </c>
      <c r="AA204" s="153">
        <v>52959.82</v>
      </c>
      <c r="AB204" s="153">
        <v>133595.06</v>
      </c>
      <c r="AC204" s="153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53"/>
      <c r="S205" s="153"/>
      <c r="T205" s="66"/>
      <c r="U205" s="66"/>
      <c r="V205" s="66"/>
      <c r="W205" s="66"/>
      <c r="X205" s="66"/>
      <c r="Y205" s="66"/>
      <c r="Z205" s="66"/>
      <c r="AA205" s="153"/>
      <c r="AB205" s="153"/>
      <c r="AC205" s="153"/>
      <c r="AD205" s="153"/>
      <c r="AE205" s="158"/>
      <c r="AF205" s="158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41891575.85</v>
      </c>
      <c r="K206" s="285"/>
      <c r="L206" s="285"/>
      <c r="M206" s="285"/>
      <c r="N206" s="258">
        <f>N215</f>
        <v>38838372.69</v>
      </c>
      <c r="O206" s="249"/>
      <c r="P206" s="249"/>
      <c r="Q206" s="68">
        <f aca="true" t="shared" si="0" ref="Q206:Y206">Q208</f>
        <v>627914.21</v>
      </c>
      <c r="R206" s="152">
        <f t="shared" si="0"/>
        <v>21924</v>
      </c>
      <c r="S206" s="152">
        <f t="shared" si="0"/>
        <v>776051.55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56">
        <f>Z209</f>
        <v>1200227.76</v>
      </c>
      <c r="AA206" s="156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53"/>
      <c r="S207" s="153"/>
      <c r="T207" s="66"/>
      <c r="U207" s="66"/>
      <c r="V207" s="66"/>
      <c r="W207" s="66"/>
      <c r="X207" s="66"/>
      <c r="Y207" s="70"/>
      <c r="Z207" s="157"/>
      <c r="AA207" s="157"/>
      <c r="AB207" s="157"/>
      <c r="AC207" s="157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1749075.28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54">
        <f t="shared" si="1"/>
        <v>21924</v>
      </c>
      <c r="S208" s="154">
        <f t="shared" si="1"/>
        <v>776051.55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1304127.88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1200227.76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42471014.69</v>
      </c>
      <c r="K215" s="264"/>
      <c r="L215" s="264"/>
      <c r="M215" s="264"/>
      <c r="N215" s="258">
        <f>N217+N223+N232+N234+N235+N241+N244+N245</f>
        <v>38838372.69</v>
      </c>
      <c r="O215" s="249"/>
      <c r="P215" s="249"/>
      <c r="Q215" s="68">
        <f aca="true" t="shared" si="2" ref="Q215:AC215">Q217+Q223+Q232+Q234+Q235+Q241+Q244+Q245</f>
        <v>627914.21</v>
      </c>
      <c r="R215" s="152">
        <f t="shared" si="2"/>
        <v>21924</v>
      </c>
      <c r="S215" s="152">
        <f t="shared" si="2"/>
        <v>776051.55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56">
        <f t="shared" si="2"/>
        <v>1593111.72</v>
      </c>
      <c r="AA215" s="156">
        <f t="shared" si="2"/>
        <v>142435</v>
      </c>
      <c r="AB215" s="156">
        <f t="shared" si="2"/>
        <v>148020</v>
      </c>
      <c r="AC215" s="156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53"/>
      <c r="S216" s="153"/>
      <c r="T216" s="66"/>
      <c r="U216" s="66"/>
      <c r="V216" s="66"/>
      <c r="W216" s="66"/>
      <c r="X216" s="66"/>
      <c r="Y216" s="66"/>
      <c r="Z216" s="157"/>
      <c r="AA216" s="157"/>
      <c r="AB216" s="157"/>
      <c r="AC216" s="157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35643960.31</v>
      </c>
      <c r="K217" s="266"/>
      <c r="L217" s="266"/>
      <c r="M217" s="267"/>
      <c r="N217" s="258">
        <f>N220+N221+N222</f>
        <v>34689795.31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954165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55"/>
      <c r="S219" s="155"/>
      <c r="T219" s="70"/>
      <c r="U219" s="70"/>
      <c r="V219" s="70"/>
      <c r="W219" s="70"/>
      <c r="X219" s="70"/>
      <c r="Y219" s="70"/>
      <c r="Z219" s="157"/>
      <c r="AA219" s="157"/>
      <c r="AB219" s="157"/>
      <c r="AC219" s="157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27293081.29</v>
      </c>
      <c r="K220" s="192"/>
      <c r="L220" s="192"/>
      <c r="M220" s="192"/>
      <c r="N220" s="570">
        <f>27022108-372212-462626.93-7500+376158.22</f>
        <v>26555927.29</v>
      </c>
      <c r="O220" s="571"/>
      <c r="P220" s="571"/>
      <c r="Q220" s="90"/>
      <c r="R220" s="155"/>
      <c r="S220" s="155"/>
      <c r="T220" s="70"/>
      <c r="U220" s="70"/>
      <c r="V220" s="70"/>
      <c r="W220" s="70"/>
      <c r="X220" s="70"/>
      <c r="Y220" s="70"/>
      <c r="Z220" s="93">
        <f>670404-69750-24200+160700</f>
        <v>737154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1395.31</v>
      </c>
      <c r="K221" s="192"/>
      <c r="L221" s="192"/>
      <c r="M221" s="192"/>
      <c r="N221" s="560">
        <f>1200-104.69+300</f>
        <v>1395.31</v>
      </c>
      <c r="O221" s="561"/>
      <c r="P221" s="561"/>
      <c r="Q221" s="161"/>
      <c r="R221" s="155"/>
      <c r="S221" s="155"/>
      <c r="T221" s="70"/>
      <c r="U221" s="70"/>
      <c r="V221" s="70"/>
      <c r="W221" s="70"/>
      <c r="X221" s="70"/>
      <c r="Y221" s="70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8349483.71</v>
      </c>
      <c r="K222" s="192"/>
      <c r="L222" s="192"/>
      <c r="M222" s="192"/>
      <c r="N222" s="570">
        <f>8160677-112408-139713.33-2265+226182.04</f>
        <v>8132472.71</v>
      </c>
      <c r="O222" s="571"/>
      <c r="P222" s="571"/>
      <c r="Q222" s="90"/>
      <c r="R222" s="155"/>
      <c r="S222" s="155"/>
      <c r="T222" s="70"/>
      <c r="U222" s="70"/>
      <c r="V222" s="70"/>
      <c r="W222" s="70"/>
      <c r="X222" s="70"/>
      <c r="Y222" s="70"/>
      <c r="Z222" s="93">
        <f>202461-25250-8800+48600</f>
        <v>217011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4001606.74</v>
      </c>
      <c r="K223" s="257"/>
      <c r="L223" s="257"/>
      <c r="M223" s="257"/>
      <c r="N223" s="258">
        <f>N225+N226+N227+N228+N229+N231</f>
        <v>2987662.38</v>
      </c>
      <c r="O223" s="255"/>
      <c r="P223" s="255"/>
      <c r="Q223" s="69">
        <f aca="true" t="shared" si="4" ref="Q223:Z223">Q225+Q226+Q227+Q228+Q229+Q231</f>
        <v>322699.5</v>
      </c>
      <c r="R223" s="156">
        <f t="shared" si="4"/>
        <v>0</v>
      </c>
      <c r="S223" s="156">
        <f t="shared" si="4"/>
        <v>0</v>
      </c>
      <c r="T223" s="69">
        <f t="shared" si="4"/>
        <v>0</v>
      </c>
      <c r="U223" s="69">
        <f t="shared" si="4"/>
        <v>0</v>
      </c>
      <c r="V223" s="69">
        <f t="shared" si="4"/>
        <v>0</v>
      </c>
      <c r="W223" s="69">
        <f t="shared" si="4"/>
        <v>303185.52</v>
      </c>
      <c r="X223" s="69">
        <f t="shared" si="4"/>
        <v>20000</v>
      </c>
      <c r="Y223" s="69">
        <f t="shared" si="4"/>
        <v>0</v>
      </c>
      <c r="Z223" s="156">
        <f t="shared" si="4"/>
        <v>225624.34</v>
      </c>
      <c r="AA223" s="156">
        <f>AA225+AA226+AA227+AA228+AA231</f>
        <v>142435</v>
      </c>
      <c r="AB223" s="156">
        <f>AB225+AB226+AB227+AB228+AB231</f>
        <v>0</v>
      </c>
      <c r="AC223" s="156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248"/>
      <c r="O224" s="255"/>
      <c r="P224" s="255"/>
      <c r="Q224" s="70"/>
      <c r="R224" s="155"/>
      <c r="S224" s="155"/>
      <c r="T224" s="70"/>
      <c r="U224" s="70"/>
      <c r="V224" s="70"/>
      <c r="W224" s="70"/>
      <c r="X224" s="70"/>
      <c r="Y224" s="70"/>
      <c r="Z224" s="159"/>
      <c r="AA224" s="159"/>
      <c r="AB224" s="159"/>
      <c r="AC224" s="159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41068.4</v>
      </c>
      <c r="K225" s="192"/>
      <c r="L225" s="192"/>
      <c r="M225" s="192"/>
      <c r="N225" s="560">
        <f>53620-12551.6</f>
        <v>41068.4</v>
      </c>
      <c r="O225" s="561"/>
      <c r="P225" s="561"/>
      <c r="Q225" s="70"/>
      <c r="R225" s="155"/>
      <c r="S225" s="155"/>
      <c r="T225" s="70"/>
      <c r="U225" s="70"/>
      <c r="V225" s="70"/>
      <c r="W225" s="70"/>
      <c r="X225" s="70"/>
      <c r="Y225" s="70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256"/>
      <c r="O226" s="255"/>
      <c r="P226" s="255"/>
      <c r="Q226" s="70"/>
      <c r="R226" s="155"/>
      <c r="S226" s="155"/>
      <c r="T226" s="70"/>
      <c r="U226" s="70"/>
      <c r="V226" s="70"/>
      <c r="W226" s="70"/>
      <c r="X226" s="70"/>
      <c r="Y226" s="70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3372148.96</v>
      </c>
      <c r="K227" s="192"/>
      <c r="L227" s="192"/>
      <c r="M227" s="192"/>
      <c r="N227" s="572">
        <f>2437418+63449.48-23258.24</f>
        <v>2477609.24</v>
      </c>
      <c r="O227" s="573"/>
      <c r="P227" s="573"/>
      <c r="Q227" s="108">
        <f>246441.64+76257.86</f>
        <v>322699.5</v>
      </c>
      <c r="R227" s="155"/>
      <c r="S227" s="155"/>
      <c r="T227" s="70"/>
      <c r="U227" s="70"/>
      <c r="V227" s="70"/>
      <c r="W227" s="155">
        <f>118181.95+88312.81+70254.12</f>
        <v>276748.88</v>
      </c>
      <c r="X227" s="155"/>
      <c r="Y227" s="70"/>
      <c r="Z227" s="121">
        <f>95000-12343.66+70000</f>
        <v>152656.34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256"/>
      <c r="O228" s="255"/>
      <c r="P228" s="255"/>
      <c r="Q228" s="70"/>
      <c r="R228" s="155"/>
      <c r="S228" s="155"/>
      <c r="T228" s="70"/>
      <c r="U228" s="70"/>
      <c r="V228" s="70"/>
      <c r="W228" s="70"/>
      <c r="X228" s="70"/>
      <c r="Y228" s="70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262855.29</v>
      </c>
      <c r="K229" s="192"/>
      <c r="L229" s="192"/>
      <c r="M229" s="192"/>
      <c r="N229" s="256">
        <f>268202-55000-30000-8000-5314.71</f>
        <v>169887.29</v>
      </c>
      <c r="O229" s="249"/>
      <c r="P229" s="249"/>
      <c r="Q229" s="65"/>
      <c r="R229" s="154"/>
      <c r="S229" s="154"/>
      <c r="T229" s="65"/>
      <c r="U229" s="65"/>
      <c r="V229" s="65"/>
      <c r="W229" s="65"/>
      <c r="X229" s="65">
        <v>20000</v>
      </c>
      <c r="Y229" s="70"/>
      <c r="Z229" s="121">
        <v>72968</v>
      </c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72968</v>
      </c>
      <c r="K230" s="192"/>
      <c r="L230" s="192"/>
      <c r="M230" s="192"/>
      <c r="N230" s="256"/>
      <c r="O230" s="249"/>
      <c r="P230" s="249"/>
      <c r="Q230" s="65"/>
      <c r="R230" s="154"/>
      <c r="S230" s="154"/>
      <c r="T230" s="65"/>
      <c r="U230" s="65"/>
      <c r="V230" s="65"/>
      <c r="W230" s="65"/>
      <c r="X230" s="65"/>
      <c r="Y230" s="70"/>
      <c r="Z230" s="121">
        <v>72968</v>
      </c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256">
        <f>390589-13654.75-50000-10239-15000-2597.8</f>
        <v>299097.45</v>
      </c>
      <c r="O231" s="249"/>
      <c r="P231" s="249"/>
      <c r="Q231" s="65"/>
      <c r="R231" s="154"/>
      <c r="S231" s="154"/>
      <c r="T231" s="65"/>
      <c r="U231" s="65"/>
      <c r="V231" s="65"/>
      <c r="W231" s="65">
        <v>26436.64</v>
      </c>
      <c r="X231" s="65"/>
      <c r="Y231" s="70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248"/>
      <c r="O232" s="255"/>
      <c r="P232" s="255"/>
      <c r="Q232" s="254"/>
      <c r="R232" s="250"/>
      <c r="S232" s="250"/>
      <c r="T232" s="252"/>
      <c r="U232" s="252"/>
      <c r="V232" s="252"/>
      <c r="W232" s="252"/>
      <c r="X232" s="252"/>
      <c r="Y232" s="254"/>
      <c r="Z232" s="244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255"/>
      <c r="O233" s="255"/>
      <c r="P233" s="255"/>
      <c r="Q233" s="254"/>
      <c r="R233" s="251"/>
      <c r="S233" s="251"/>
      <c r="T233" s="253"/>
      <c r="U233" s="253"/>
      <c r="V233" s="253"/>
      <c r="W233" s="253"/>
      <c r="X233" s="253"/>
      <c r="Y233" s="254"/>
      <c r="Z233" s="244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248"/>
      <c r="O234" s="249"/>
      <c r="P234" s="249"/>
      <c r="Q234" s="66"/>
      <c r="R234" s="153"/>
      <c r="S234" s="153"/>
      <c r="T234" s="66"/>
      <c r="U234" s="66"/>
      <c r="V234" s="66"/>
      <c r="W234" s="66"/>
      <c r="X234" s="66"/>
      <c r="Y234" s="70"/>
      <c r="Z234" s="157"/>
      <c r="AA234" s="157"/>
      <c r="AB234" s="157"/>
      <c r="AC234" s="157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1890833.25</v>
      </c>
      <c r="K235" s="192"/>
      <c r="L235" s="192"/>
      <c r="M235" s="192"/>
      <c r="N235" s="568">
        <f>N237+N238+N239</f>
        <v>502220</v>
      </c>
      <c r="O235" s="569"/>
      <c r="P235" s="569"/>
      <c r="Q235" s="66">
        <f aca="true" t="shared" si="6" ref="Q235:AD235">Q237+Q238+Q239</f>
        <v>32291</v>
      </c>
      <c r="R235" s="153">
        <f t="shared" si="6"/>
        <v>21924</v>
      </c>
      <c r="S235" s="153">
        <f t="shared" si="6"/>
        <v>776051.55</v>
      </c>
      <c r="T235" s="66">
        <f t="shared" si="6"/>
        <v>0</v>
      </c>
      <c r="U235" s="66">
        <f t="shared" si="6"/>
        <v>0</v>
      </c>
      <c r="V235" s="66">
        <f t="shared" si="6"/>
        <v>0</v>
      </c>
      <c r="W235" s="66">
        <f t="shared" si="6"/>
        <v>0</v>
      </c>
      <c r="X235" s="66">
        <f t="shared" si="6"/>
        <v>0</v>
      </c>
      <c r="Y235" s="66">
        <f t="shared" si="6"/>
        <v>0</v>
      </c>
      <c r="Z235" s="153">
        <f t="shared" si="6"/>
        <v>410326.7</v>
      </c>
      <c r="AA235" s="153">
        <f t="shared" si="6"/>
        <v>0</v>
      </c>
      <c r="AB235" s="153">
        <f t="shared" si="6"/>
        <v>148020</v>
      </c>
      <c r="AC235" s="153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193"/>
      <c r="O236" s="194"/>
      <c r="P236" s="195"/>
      <c r="Q236" s="66"/>
      <c r="R236" s="153"/>
      <c r="S236" s="153"/>
      <c r="T236" s="66"/>
      <c r="U236" s="66"/>
      <c r="V236" s="66"/>
      <c r="W236" s="66"/>
      <c r="X236" s="66"/>
      <c r="Y236" s="70"/>
      <c r="Z236" s="157"/>
      <c r="AA236" s="157"/>
      <c r="AB236" s="157"/>
      <c r="AC236" s="157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891566.32</v>
      </c>
      <c r="K237" s="192"/>
      <c r="L237" s="192"/>
      <c r="M237" s="192"/>
      <c r="N237" s="574">
        <f>484620+17600</f>
        <v>502220</v>
      </c>
      <c r="O237" s="575"/>
      <c r="P237" s="576"/>
      <c r="Q237" s="66"/>
      <c r="R237" s="153"/>
      <c r="S237" s="153"/>
      <c r="T237" s="66"/>
      <c r="U237" s="66"/>
      <c r="V237" s="66"/>
      <c r="W237" s="66"/>
      <c r="X237" s="66"/>
      <c r="Y237" s="70"/>
      <c r="Z237" s="122">
        <f>269535-289.4+23000-572.92+21343.66-69556.66-2133.36</f>
        <v>241326.32</v>
      </c>
      <c r="AA237" s="159"/>
      <c r="AB237" s="159">
        <v>148020</v>
      </c>
      <c r="AC237" s="159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193"/>
      <c r="O238" s="194"/>
      <c r="P238" s="195"/>
      <c r="Q238" s="66"/>
      <c r="R238" s="153"/>
      <c r="S238" s="153"/>
      <c r="T238" s="66"/>
      <c r="U238" s="66"/>
      <c r="V238" s="66"/>
      <c r="W238" s="66"/>
      <c r="X238" s="66"/>
      <c r="Y238" s="70"/>
      <c r="Z238" s="122"/>
      <c r="AA238" s="159"/>
      <c r="AB238" s="159"/>
      <c r="AC238" s="159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999266.93</v>
      </c>
      <c r="K239" s="192"/>
      <c r="L239" s="192"/>
      <c r="M239" s="192"/>
      <c r="N239" s="193"/>
      <c r="O239" s="194"/>
      <c r="P239" s="195"/>
      <c r="Q239" s="66">
        <f>32291</f>
        <v>32291</v>
      </c>
      <c r="R239" s="153">
        <f>67185-45261</f>
        <v>21924</v>
      </c>
      <c r="S239" s="162">
        <f>760500+19170-3618.45</f>
        <v>776051.55</v>
      </c>
      <c r="T239" s="66"/>
      <c r="U239" s="66"/>
      <c r="V239" s="66"/>
      <c r="W239" s="66"/>
      <c r="X239" s="66"/>
      <c r="Y239" s="70"/>
      <c r="Z239" s="122">
        <f>10000-9000+168000.38</f>
        <v>169000.38</v>
      </c>
      <c r="AA239" s="159"/>
      <c r="AB239" s="159"/>
      <c r="AC239" s="159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830266.55</v>
      </c>
      <c r="K240" s="192"/>
      <c r="L240" s="192"/>
      <c r="M240" s="192"/>
      <c r="N240" s="193"/>
      <c r="O240" s="194"/>
      <c r="P240" s="195"/>
      <c r="Q240" s="66">
        <v>32291</v>
      </c>
      <c r="R240" s="153">
        <f>67185-45261</f>
        <v>21924</v>
      </c>
      <c r="S240" s="162">
        <f>760500+19170-3618.45</f>
        <v>776051.55</v>
      </c>
      <c r="T240" s="66"/>
      <c r="U240" s="66"/>
      <c r="V240" s="66"/>
      <c r="W240" s="66"/>
      <c r="X240" s="66"/>
      <c r="Y240" s="70"/>
      <c r="Z240" s="159"/>
      <c r="AA240" s="159"/>
      <c r="AB240" s="159"/>
      <c r="AC240" s="159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227"/>
      <c r="O241" s="228"/>
      <c r="P241" s="228"/>
      <c r="Q241" s="208"/>
      <c r="R241" s="202"/>
      <c r="S241" s="202"/>
      <c r="T241" s="205"/>
      <c r="U241" s="205"/>
      <c r="V241" s="205"/>
      <c r="W241" s="205"/>
      <c r="X241" s="205"/>
      <c r="Y241" s="208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229"/>
      <c r="O242" s="230"/>
      <c r="P242" s="230"/>
      <c r="Q242" s="208"/>
      <c r="R242" s="203"/>
      <c r="S242" s="203"/>
      <c r="T242" s="206"/>
      <c r="U242" s="206"/>
      <c r="V242" s="206"/>
      <c r="W242" s="206"/>
      <c r="X242" s="206"/>
      <c r="Y242" s="208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231"/>
      <c r="O243" s="232"/>
      <c r="P243" s="232"/>
      <c r="Q243" s="208"/>
      <c r="R243" s="204"/>
      <c r="S243" s="204"/>
      <c r="T243" s="207"/>
      <c r="U243" s="207"/>
      <c r="V243" s="207"/>
      <c r="W243" s="207"/>
      <c r="X243" s="207"/>
      <c r="Y243" s="208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934614.39</v>
      </c>
      <c r="K244" s="192"/>
      <c r="L244" s="192"/>
      <c r="M244" s="192"/>
      <c r="N244" s="565">
        <f>727334.86-108296.7+13654.75+1728+25610.59+50.71-1387.21</f>
        <v>658695</v>
      </c>
      <c r="O244" s="566"/>
      <c r="P244" s="567"/>
      <c r="Q244" s="66">
        <f>149206.14+62449.84+2852.94+38550.84+2140.41+10702.92-356.38+7377</f>
        <v>272923.71</v>
      </c>
      <c r="R244" s="153"/>
      <c r="S244" s="153"/>
      <c r="T244" s="66"/>
      <c r="U244" s="66"/>
      <c r="V244" s="66"/>
      <c r="W244" s="66"/>
      <c r="X244" s="66"/>
      <c r="Y244" s="70"/>
      <c r="Z244" s="159">
        <f>289.4+572.92+85.92+2000+47.44</f>
        <v>2995.68</v>
      </c>
      <c r="AA244" s="159"/>
      <c r="AB244" s="159"/>
      <c r="AC244" s="159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53"/>
      <c r="S245" s="153"/>
      <c r="T245" s="66"/>
      <c r="U245" s="66"/>
      <c r="V245" s="66"/>
      <c r="W245" s="66"/>
      <c r="X245" s="66"/>
      <c r="Y245" s="70"/>
      <c r="Z245" s="157"/>
      <c r="AA245" s="157"/>
      <c r="AB245" s="157"/>
      <c r="AC245" s="157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53">
        <f>R204+R205+R206-R215</f>
        <v>0</v>
      </c>
      <c r="S246" s="153">
        <f aca="true" t="shared" si="7" ref="S246:AD246">S204+S205+S206-S215</f>
        <v>0</v>
      </c>
      <c r="T246" s="153">
        <f t="shared" si="7"/>
        <v>0</v>
      </c>
      <c r="U246" s="153">
        <f t="shared" si="7"/>
        <v>0</v>
      </c>
      <c r="V246" s="153">
        <f t="shared" si="7"/>
        <v>0</v>
      </c>
      <c r="W246" s="153">
        <f t="shared" si="7"/>
        <v>0</v>
      </c>
      <c r="X246" s="153">
        <f t="shared" si="7"/>
        <v>0</v>
      </c>
      <c r="Y246" s="153">
        <f t="shared" si="7"/>
        <v>0</v>
      </c>
      <c r="Z246" s="153">
        <f t="shared" si="7"/>
        <v>0</v>
      </c>
      <c r="AA246" s="153">
        <f t="shared" si="7"/>
        <v>0</v>
      </c>
      <c r="AB246" s="153">
        <f t="shared" si="7"/>
        <v>0</v>
      </c>
      <c r="AC246" s="153">
        <f t="shared" si="7"/>
        <v>0</v>
      </c>
      <c r="AD246" s="153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A250:AD250"/>
    <mergeCell ref="A251:AD251"/>
    <mergeCell ref="A252:AD252"/>
    <mergeCell ref="A253:AD253"/>
    <mergeCell ref="Z258:AD258"/>
    <mergeCell ref="O259:Y259"/>
    <mergeCell ref="A246:H246"/>
    <mergeCell ref="J246:M246"/>
    <mergeCell ref="N246:P246"/>
    <mergeCell ref="A247:H247"/>
    <mergeCell ref="A248:H248"/>
    <mergeCell ref="J248:M248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240:H240"/>
    <mergeCell ref="J240:M240"/>
    <mergeCell ref="N240:P240"/>
    <mergeCell ref="A241:H243"/>
    <mergeCell ref="I241:I243"/>
    <mergeCell ref="J241:M243"/>
    <mergeCell ref="N241:P243"/>
    <mergeCell ref="A238:H238"/>
    <mergeCell ref="J238:M238"/>
    <mergeCell ref="N238:P238"/>
    <mergeCell ref="A239:H239"/>
    <mergeCell ref="J239:M239"/>
    <mergeCell ref="N239:P239"/>
    <mergeCell ref="A236:H236"/>
    <mergeCell ref="J236:M236"/>
    <mergeCell ref="N236:P236"/>
    <mergeCell ref="A237:H237"/>
    <mergeCell ref="J237:M237"/>
    <mergeCell ref="N237:P237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231:H231"/>
    <mergeCell ref="J231:M231"/>
    <mergeCell ref="N231:P231"/>
    <mergeCell ref="A232:H233"/>
    <mergeCell ref="I232:I233"/>
    <mergeCell ref="J232:M233"/>
    <mergeCell ref="N232:P233"/>
    <mergeCell ref="A229:H229"/>
    <mergeCell ref="J229:M229"/>
    <mergeCell ref="N229:P229"/>
    <mergeCell ref="A230:H230"/>
    <mergeCell ref="J230:M230"/>
    <mergeCell ref="N230:P230"/>
    <mergeCell ref="A227:H227"/>
    <mergeCell ref="J227:M227"/>
    <mergeCell ref="N227:P227"/>
    <mergeCell ref="A228:H228"/>
    <mergeCell ref="J228:M228"/>
    <mergeCell ref="N228:P228"/>
    <mergeCell ref="A225:H225"/>
    <mergeCell ref="J225:M225"/>
    <mergeCell ref="N225:P225"/>
    <mergeCell ref="A226:H226"/>
    <mergeCell ref="J226:M226"/>
    <mergeCell ref="N226:P226"/>
    <mergeCell ref="A223:H223"/>
    <mergeCell ref="J223:M223"/>
    <mergeCell ref="N223:P223"/>
    <mergeCell ref="A224:H224"/>
    <mergeCell ref="J224:M224"/>
    <mergeCell ref="N224:P224"/>
    <mergeCell ref="A221:H221"/>
    <mergeCell ref="J221:M221"/>
    <mergeCell ref="N221:P221"/>
    <mergeCell ref="A222:H222"/>
    <mergeCell ref="J222:M222"/>
    <mergeCell ref="N222:P222"/>
    <mergeCell ref="A219:H219"/>
    <mergeCell ref="J219:M219"/>
    <mergeCell ref="N219:P219"/>
    <mergeCell ref="A220:H220"/>
    <mergeCell ref="J220:M220"/>
    <mergeCell ref="N220:P220"/>
    <mergeCell ref="Y217:Y218"/>
    <mergeCell ref="Z217:Z218"/>
    <mergeCell ref="AA217:AA218"/>
    <mergeCell ref="AB217:AB218"/>
    <mergeCell ref="AC217:AC218"/>
    <mergeCell ref="AD217:AD218"/>
    <mergeCell ref="S217:S218"/>
    <mergeCell ref="T217:T218"/>
    <mergeCell ref="U217:U218"/>
    <mergeCell ref="V217:V218"/>
    <mergeCell ref="W217:W218"/>
    <mergeCell ref="X217:X218"/>
    <mergeCell ref="A217:H218"/>
    <mergeCell ref="I217:I218"/>
    <mergeCell ref="J217:M218"/>
    <mergeCell ref="N217:P218"/>
    <mergeCell ref="Q217:Q218"/>
    <mergeCell ref="R217:R218"/>
    <mergeCell ref="A215:H215"/>
    <mergeCell ref="J215:M215"/>
    <mergeCell ref="N215:P215"/>
    <mergeCell ref="A216:H216"/>
    <mergeCell ref="J216:M216"/>
    <mergeCell ref="N216:P216"/>
    <mergeCell ref="Y209:Y214"/>
    <mergeCell ref="Z209:Z214"/>
    <mergeCell ref="AA209:AA214"/>
    <mergeCell ref="AB209:AB214"/>
    <mergeCell ref="AC209:AC214"/>
    <mergeCell ref="AD209:AD214"/>
    <mergeCell ref="S209:S214"/>
    <mergeCell ref="T209:T214"/>
    <mergeCell ref="U209:U214"/>
    <mergeCell ref="V209:V214"/>
    <mergeCell ref="W209:W214"/>
    <mergeCell ref="X209:X214"/>
    <mergeCell ref="A209:H214"/>
    <mergeCell ref="I209:I214"/>
    <mergeCell ref="J209:M214"/>
    <mergeCell ref="N209:P214"/>
    <mergeCell ref="Q209:Q214"/>
    <mergeCell ref="R209:R214"/>
    <mergeCell ref="A207:H207"/>
    <mergeCell ref="J207:M207"/>
    <mergeCell ref="N207:P207"/>
    <mergeCell ref="A208:H208"/>
    <mergeCell ref="J208:M208"/>
    <mergeCell ref="N208:P208"/>
    <mergeCell ref="A205:H205"/>
    <mergeCell ref="J205:M205"/>
    <mergeCell ref="N205:P205"/>
    <mergeCell ref="A206:H206"/>
    <mergeCell ref="J206:M206"/>
    <mergeCell ref="N206:P206"/>
    <mergeCell ref="A203:H203"/>
    <mergeCell ref="J203:M203"/>
    <mergeCell ref="N203:P203"/>
    <mergeCell ref="A204:H204"/>
    <mergeCell ref="J204:M204"/>
    <mergeCell ref="N204:P204"/>
    <mergeCell ref="W199:W202"/>
    <mergeCell ref="X199:X202"/>
    <mergeCell ref="Z199:Z202"/>
    <mergeCell ref="AA199:AA202"/>
    <mergeCell ref="AB199:AB202"/>
    <mergeCell ref="AC199:AC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A188:L190"/>
    <mergeCell ref="M188:M190"/>
    <mergeCell ref="N188:Y190"/>
    <mergeCell ref="Z188:AD190"/>
    <mergeCell ref="A191:L191"/>
    <mergeCell ref="N191:Y191"/>
    <mergeCell ref="Z191:AD191"/>
    <mergeCell ref="A186:L186"/>
    <mergeCell ref="N186:Y186"/>
    <mergeCell ref="Z186:AD186"/>
    <mergeCell ref="A187:L187"/>
    <mergeCell ref="N187:Y187"/>
    <mergeCell ref="Z187:AD187"/>
    <mergeCell ref="A184:L184"/>
    <mergeCell ref="N184:Y184"/>
    <mergeCell ref="Z184:AD184"/>
    <mergeCell ref="A185:L185"/>
    <mergeCell ref="N185:Y185"/>
    <mergeCell ref="Z185:AD185"/>
    <mergeCell ref="A181:L182"/>
    <mergeCell ref="M181:M182"/>
    <mergeCell ref="N181:Y182"/>
    <mergeCell ref="Z181:AD182"/>
    <mergeCell ref="A183:L183"/>
    <mergeCell ref="N183:Y183"/>
    <mergeCell ref="Z183:AD183"/>
    <mergeCell ref="A179:L179"/>
    <mergeCell ref="N179:Y179"/>
    <mergeCell ref="Z179:AD179"/>
    <mergeCell ref="A180:L180"/>
    <mergeCell ref="N180:Y180"/>
    <mergeCell ref="Z180:AD180"/>
    <mergeCell ref="A177:L177"/>
    <mergeCell ref="N177:Y177"/>
    <mergeCell ref="Z177:AD177"/>
    <mergeCell ref="A178:L178"/>
    <mergeCell ref="N178:Y178"/>
    <mergeCell ref="Z178:AD178"/>
    <mergeCell ref="A175:L175"/>
    <mergeCell ref="N175:Y175"/>
    <mergeCell ref="Z175:AD175"/>
    <mergeCell ref="A176:L176"/>
    <mergeCell ref="N176:Y176"/>
    <mergeCell ref="Z176:AD176"/>
    <mergeCell ref="A173:L173"/>
    <mergeCell ref="N173:Y173"/>
    <mergeCell ref="Z173:AD173"/>
    <mergeCell ref="A174:L174"/>
    <mergeCell ref="N174:Y174"/>
    <mergeCell ref="Z174:AD174"/>
    <mergeCell ref="A171:L171"/>
    <mergeCell ref="N171:Y171"/>
    <mergeCell ref="Z171:AD171"/>
    <mergeCell ref="A172:L172"/>
    <mergeCell ref="N172:Y172"/>
    <mergeCell ref="Z172:AD172"/>
    <mergeCell ref="A169:L169"/>
    <mergeCell ref="N169:Y169"/>
    <mergeCell ref="Z169:AD169"/>
    <mergeCell ref="A170:L170"/>
    <mergeCell ref="N170:Y170"/>
    <mergeCell ref="Z170:AD170"/>
    <mergeCell ref="A167:L167"/>
    <mergeCell ref="N167:Y167"/>
    <mergeCell ref="Z167:AD167"/>
    <mergeCell ref="A168:L168"/>
    <mergeCell ref="N168:Y168"/>
    <mergeCell ref="Z168:AD168"/>
    <mergeCell ref="A163:L163"/>
    <mergeCell ref="N163:Y163"/>
    <mergeCell ref="Z163:AD163"/>
    <mergeCell ref="A164:L166"/>
    <mergeCell ref="M164:M166"/>
    <mergeCell ref="N164:Y166"/>
    <mergeCell ref="Z164:AD166"/>
    <mergeCell ref="A161:L161"/>
    <mergeCell ref="N161:Y161"/>
    <mergeCell ref="Z161:AD161"/>
    <mergeCell ref="A162:L162"/>
    <mergeCell ref="N162:Y162"/>
    <mergeCell ref="Z162:AD162"/>
    <mergeCell ref="A159:L159"/>
    <mergeCell ref="N159:Y159"/>
    <mergeCell ref="Z159:AD159"/>
    <mergeCell ref="A160:L160"/>
    <mergeCell ref="N160:Y160"/>
    <mergeCell ref="Z160:AD160"/>
    <mergeCell ref="A156:L156"/>
    <mergeCell ref="N156:Y156"/>
    <mergeCell ref="Z156:AD156"/>
    <mergeCell ref="A157:L158"/>
    <mergeCell ref="M157:M158"/>
    <mergeCell ref="N157:Y158"/>
    <mergeCell ref="Z157:AD158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1:L151"/>
    <mergeCell ref="N151:Y151"/>
    <mergeCell ref="Z151:AD151"/>
    <mergeCell ref="A152:L152"/>
    <mergeCell ref="N152:Y152"/>
    <mergeCell ref="Z152:AD152"/>
    <mergeCell ref="A149:L149"/>
    <mergeCell ref="N149:Y149"/>
    <mergeCell ref="Z149:AD149"/>
    <mergeCell ref="A150:L150"/>
    <mergeCell ref="N150:Y150"/>
    <mergeCell ref="Z150:AD150"/>
    <mergeCell ref="A147:L147"/>
    <mergeCell ref="N147:Y147"/>
    <mergeCell ref="Z147:AD147"/>
    <mergeCell ref="A148:L148"/>
    <mergeCell ref="N148:Y148"/>
    <mergeCell ref="Z148:AD148"/>
    <mergeCell ref="A145:L145"/>
    <mergeCell ref="N145:Y145"/>
    <mergeCell ref="Z145:AD145"/>
    <mergeCell ref="A146:L146"/>
    <mergeCell ref="N146:Y146"/>
    <mergeCell ref="Z146:AD146"/>
    <mergeCell ref="A143:L143"/>
    <mergeCell ref="N143:Y143"/>
    <mergeCell ref="Z143:AD143"/>
    <mergeCell ref="A144:L144"/>
    <mergeCell ref="N144:Y144"/>
    <mergeCell ref="Z144:AD144"/>
    <mergeCell ref="A141:L141"/>
    <mergeCell ref="N141:Y141"/>
    <mergeCell ref="Z141:AD141"/>
    <mergeCell ref="A142:L142"/>
    <mergeCell ref="N142:Y142"/>
    <mergeCell ref="Z142:AD142"/>
    <mergeCell ref="A139:L139"/>
    <mergeCell ref="N139:Y139"/>
    <mergeCell ref="Z139:AD139"/>
    <mergeCell ref="A140:L140"/>
    <mergeCell ref="N140:Y140"/>
    <mergeCell ref="Z140:AD140"/>
    <mergeCell ref="A134:L136"/>
    <mergeCell ref="M134:M136"/>
    <mergeCell ref="N134:AD136"/>
    <mergeCell ref="A137:L137"/>
    <mergeCell ref="N137:AD137"/>
    <mergeCell ref="A138:L138"/>
    <mergeCell ref="N138:AD138"/>
    <mergeCell ref="A131:L131"/>
    <mergeCell ref="N131:AD131"/>
    <mergeCell ref="A132:L132"/>
    <mergeCell ref="N132:AD132"/>
    <mergeCell ref="A133:L133"/>
    <mergeCell ref="N133:AD133"/>
    <mergeCell ref="A127:L128"/>
    <mergeCell ref="M127:M128"/>
    <mergeCell ref="N127:AD128"/>
    <mergeCell ref="A129:L129"/>
    <mergeCell ref="N129:AD129"/>
    <mergeCell ref="A130:L130"/>
    <mergeCell ref="N130:AD130"/>
    <mergeCell ref="A124:L124"/>
    <mergeCell ref="N124:AD124"/>
    <mergeCell ref="A125:L125"/>
    <mergeCell ref="N125:AD125"/>
    <mergeCell ref="A126:L126"/>
    <mergeCell ref="N126:AD126"/>
    <mergeCell ref="A121:L121"/>
    <mergeCell ref="N121:AD121"/>
    <mergeCell ref="A122:L122"/>
    <mergeCell ref="N122:AD122"/>
    <mergeCell ref="A123:L123"/>
    <mergeCell ref="N123:AD123"/>
    <mergeCell ref="A118:L118"/>
    <mergeCell ref="N118:AD118"/>
    <mergeCell ref="A119:L119"/>
    <mergeCell ref="N119:AD119"/>
    <mergeCell ref="A120:L120"/>
    <mergeCell ref="N120:AD120"/>
    <mergeCell ref="A115:L115"/>
    <mergeCell ref="N115:AD115"/>
    <mergeCell ref="A116:L116"/>
    <mergeCell ref="N116:AD116"/>
    <mergeCell ref="A117:L117"/>
    <mergeCell ref="N117:AD117"/>
    <mergeCell ref="A110:L112"/>
    <mergeCell ref="M110:M112"/>
    <mergeCell ref="N110:AD112"/>
    <mergeCell ref="A113:L113"/>
    <mergeCell ref="N113:AD113"/>
    <mergeCell ref="A114:L114"/>
    <mergeCell ref="N114:AD114"/>
    <mergeCell ref="A107:L107"/>
    <mergeCell ref="N107:AD107"/>
    <mergeCell ref="A108:L108"/>
    <mergeCell ref="N108:AD108"/>
    <mergeCell ref="A109:L109"/>
    <mergeCell ref="N109:AD109"/>
    <mergeCell ref="A104:L104"/>
    <mergeCell ref="N104:AD104"/>
    <mergeCell ref="A105:L105"/>
    <mergeCell ref="N105:AD105"/>
    <mergeCell ref="A106:L106"/>
    <mergeCell ref="N106:AD106"/>
    <mergeCell ref="A100:L100"/>
    <mergeCell ref="N100:AD100"/>
    <mergeCell ref="A101:L101"/>
    <mergeCell ref="N101:AD101"/>
    <mergeCell ref="A102:L103"/>
    <mergeCell ref="M102:M103"/>
    <mergeCell ref="N102:AD103"/>
    <mergeCell ref="A97:L97"/>
    <mergeCell ref="N97:AD97"/>
    <mergeCell ref="A98:L98"/>
    <mergeCell ref="N98:AD98"/>
    <mergeCell ref="A99:L99"/>
    <mergeCell ref="N99:AD99"/>
    <mergeCell ref="A94:L94"/>
    <mergeCell ref="N94:AD94"/>
    <mergeCell ref="A95:L95"/>
    <mergeCell ref="N95:AD95"/>
    <mergeCell ref="A96:L96"/>
    <mergeCell ref="N96:AD96"/>
    <mergeCell ref="A91:L91"/>
    <mergeCell ref="N91:AD91"/>
    <mergeCell ref="A92:L92"/>
    <mergeCell ref="N92:AD92"/>
    <mergeCell ref="A93:L93"/>
    <mergeCell ref="N93:AD93"/>
    <mergeCell ref="A88:L88"/>
    <mergeCell ref="N88:AD88"/>
    <mergeCell ref="A89:L89"/>
    <mergeCell ref="N89:AD89"/>
    <mergeCell ref="A90:L90"/>
    <mergeCell ref="N90:AD90"/>
    <mergeCell ref="A85:L85"/>
    <mergeCell ref="N85:AD85"/>
    <mergeCell ref="A86:L86"/>
    <mergeCell ref="N86:AD86"/>
    <mergeCell ref="A87:L87"/>
    <mergeCell ref="N87:AD87"/>
    <mergeCell ref="A82:L82"/>
    <mergeCell ref="N82:AD82"/>
    <mergeCell ref="A83:L83"/>
    <mergeCell ref="N83:AD83"/>
    <mergeCell ref="A84:L84"/>
    <mergeCell ref="N84:AD84"/>
    <mergeCell ref="A78:L79"/>
    <mergeCell ref="M78:M79"/>
    <mergeCell ref="N78:Y79"/>
    <mergeCell ref="Z78:AD79"/>
    <mergeCell ref="A80:L81"/>
    <mergeCell ref="M80:M81"/>
    <mergeCell ref="N80:Y81"/>
    <mergeCell ref="Z80:AD81"/>
    <mergeCell ref="A76:L76"/>
    <mergeCell ref="N76:Y76"/>
    <mergeCell ref="Z76:AD76"/>
    <mergeCell ref="A77:L77"/>
    <mergeCell ref="N77:Y77"/>
    <mergeCell ref="Z77:AD77"/>
    <mergeCell ref="A74:L74"/>
    <mergeCell ref="N74:Y74"/>
    <mergeCell ref="Z74:AD74"/>
    <mergeCell ref="A75:L75"/>
    <mergeCell ref="N75:Y75"/>
    <mergeCell ref="Z75:AD75"/>
    <mergeCell ref="A71:L71"/>
    <mergeCell ref="N71:Y71"/>
    <mergeCell ref="Z71:AD71"/>
    <mergeCell ref="A72:L73"/>
    <mergeCell ref="M72:M73"/>
    <mergeCell ref="N72:Y73"/>
    <mergeCell ref="Z72:AD73"/>
    <mergeCell ref="A69:L69"/>
    <mergeCell ref="N69:Y69"/>
    <mergeCell ref="Z69:AD69"/>
    <mergeCell ref="A70:L70"/>
    <mergeCell ref="N70:Y70"/>
    <mergeCell ref="Z70:AD70"/>
    <mergeCell ref="A67:L67"/>
    <mergeCell ref="N67:Y67"/>
    <mergeCell ref="Z67:AD67"/>
    <mergeCell ref="A68:L68"/>
    <mergeCell ref="N68:Y68"/>
    <mergeCell ref="Z68:AD68"/>
    <mergeCell ref="A64:L65"/>
    <mergeCell ref="M64:M65"/>
    <mergeCell ref="N64:Y65"/>
    <mergeCell ref="Z64:AD65"/>
    <mergeCell ref="A66:L66"/>
    <mergeCell ref="N66:Y66"/>
    <mergeCell ref="Z66:AD66"/>
    <mergeCell ref="A57:AD57"/>
    <mergeCell ref="A58:AD58"/>
    <mergeCell ref="A59:AD59"/>
    <mergeCell ref="A60:AD61"/>
    <mergeCell ref="A63:L63"/>
    <mergeCell ref="N63:AD63"/>
    <mergeCell ref="A50:AD51"/>
    <mergeCell ref="A52:AD52"/>
    <mergeCell ref="A53:AD53"/>
    <mergeCell ref="A54:AD54"/>
    <mergeCell ref="A55:AD55"/>
    <mergeCell ref="A56:AD56"/>
    <mergeCell ref="A43:AD43"/>
    <mergeCell ref="A44:AD44"/>
    <mergeCell ref="A45:AD46"/>
    <mergeCell ref="A47:AD47"/>
    <mergeCell ref="A48:AD48"/>
    <mergeCell ref="A49:AD49"/>
    <mergeCell ref="A37:AD37"/>
    <mergeCell ref="A38:AD38"/>
    <mergeCell ref="A39:AD39"/>
    <mergeCell ref="A40:AD40"/>
    <mergeCell ref="A41:AD41"/>
    <mergeCell ref="A42:AD42"/>
    <mergeCell ref="D29:Y29"/>
    <mergeCell ref="AA29:AD29"/>
    <mergeCell ref="A31:AD31"/>
    <mergeCell ref="A33:AD34"/>
    <mergeCell ref="A35:AD35"/>
    <mergeCell ref="A36:AD36"/>
    <mergeCell ref="AA24:AD26"/>
    <mergeCell ref="A25:C26"/>
    <mergeCell ref="D25:Y26"/>
    <mergeCell ref="AA27:AD28"/>
    <mergeCell ref="A28:C28"/>
    <mergeCell ref="D28:Y28"/>
    <mergeCell ref="AA19:AD20"/>
    <mergeCell ref="A20:C20"/>
    <mergeCell ref="D20:Y20"/>
    <mergeCell ref="AA21:AD23"/>
    <mergeCell ref="A22:C23"/>
    <mergeCell ref="D22:Y23"/>
    <mergeCell ref="AA15:AD15"/>
    <mergeCell ref="A16:C16"/>
    <mergeCell ref="D16:Y16"/>
    <mergeCell ref="AA16:AD16"/>
    <mergeCell ref="Z17:Z18"/>
    <mergeCell ref="AA17:AD18"/>
    <mergeCell ref="A18:C18"/>
    <mergeCell ref="D18:Y18"/>
    <mergeCell ref="A11:B11"/>
    <mergeCell ref="Y11:Z11"/>
    <mergeCell ref="A13:Z13"/>
    <mergeCell ref="AA13:AD13"/>
    <mergeCell ref="M14:O14"/>
    <mergeCell ref="AA14:AD14"/>
    <mergeCell ref="Y8:AD8"/>
    <mergeCell ref="A9:C9"/>
    <mergeCell ref="E9:H9"/>
    <mergeCell ref="N9:Q9"/>
    <mergeCell ref="Z9:AD9"/>
    <mergeCell ref="N10:Q10"/>
    <mergeCell ref="Z10:AD10"/>
    <mergeCell ref="N2:AD2"/>
    <mergeCell ref="A4:H4"/>
    <mergeCell ref="Y4:AD4"/>
    <mergeCell ref="A5:H6"/>
    <mergeCell ref="Y5:AD6"/>
    <mergeCell ref="A7:H7"/>
    <mergeCell ref="Y7:AD7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59"/>
  <sheetViews>
    <sheetView zoomScale="64" zoomScaleNormal="64" zoomScalePageLayoutView="0" workbookViewId="0" topLeftCell="A214">
      <selection activeCell="R249" sqref="R249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253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254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/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/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147">
        <v>6</v>
      </c>
      <c r="S203" s="148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48">
        <v>11</v>
      </c>
      <c r="AA203" s="147">
        <v>12</v>
      </c>
      <c r="AB203" s="147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42">
        <v>0</v>
      </c>
      <c r="S204" s="142">
        <v>0</v>
      </c>
      <c r="T204" s="66"/>
      <c r="U204" s="66"/>
      <c r="V204" s="66"/>
      <c r="W204" s="66">
        <v>0</v>
      </c>
      <c r="X204" s="66">
        <v>0</v>
      </c>
      <c r="Y204" s="66"/>
      <c r="Z204" s="142">
        <v>392883.96</v>
      </c>
      <c r="AA204" s="142">
        <v>52959.82</v>
      </c>
      <c r="AB204" s="142">
        <v>133595.06</v>
      </c>
      <c r="AC204" s="142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42"/>
      <c r="S205" s="142"/>
      <c r="T205" s="66"/>
      <c r="U205" s="66"/>
      <c r="V205" s="66"/>
      <c r="W205" s="66"/>
      <c r="X205" s="66"/>
      <c r="Y205" s="66"/>
      <c r="Z205" s="66"/>
      <c r="AA205" s="142"/>
      <c r="AB205" s="142"/>
      <c r="AC205" s="142"/>
      <c r="AD205" s="142"/>
      <c r="AE205" s="140"/>
      <c r="AF205" s="140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41928523.5</v>
      </c>
      <c r="K206" s="285"/>
      <c r="L206" s="285"/>
      <c r="M206" s="285"/>
      <c r="N206" s="258">
        <f>N215</f>
        <v>38835472.69</v>
      </c>
      <c r="O206" s="249"/>
      <c r="P206" s="249"/>
      <c r="Q206" s="68">
        <f aca="true" t="shared" si="0" ref="Q206:Y206">Q208</f>
        <v>627914.21</v>
      </c>
      <c r="R206" s="145">
        <f t="shared" si="0"/>
        <v>21924</v>
      </c>
      <c r="S206" s="145">
        <f t="shared" si="0"/>
        <v>776051.55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46">
        <f>Z209</f>
        <v>1240075.41</v>
      </c>
      <c r="AA206" s="146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42"/>
      <c r="S207" s="142"/>
      <c r="T207" s="66"/>
      <c r="U207" s="66"/>
      <c r="V207" s="66"/>
      <c r="W207" s="66"/>
      <c r="X207" s="66"/>
      <c r="Y207" s="70"/>
      <c r="Z207" s="141"/>
      <c r="AA207" s="141"/>
      <c r="AB207" s="141"/>
      <c r="AC207" s="141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1749075.28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44">
        <f t="shared" si="1"/>
        <v>21924</v>
      </c>
      <c r="S208" s="144">
        <f t="shared" si="1"/>
        <v>776051.55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1343975.53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1240075.41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42507962.34</v>
      </c>
      <c r="K215" s="264"/>
      <c r="L215" s="264"/>
      <c r="M215" s="264"/>
      <c r="N215" s="258">
        <f>N217+N223+N232+N234+N235+N241+N244+N245</f>
        <v>38835472.69</v>
      </c>
      <c r="O215" s="249"/>
      <c r="P215" s="249"/>
      <c r="Q215" s="68">
        <f aca="true" t="shared" si="2" ref="Q215:AC215">Q217+Q223+Q232+Q234+Q235+Q241+Q244+Q245</f>
        <v>627914.21</v>
      </c>
      <c r="R215" s="145">
        <f t="shared" si="2"/>
        <v>21924</v>
      </c>
      <c r="S215" s="145">
        <f t="shared" si="2"/>
        <v>776051.55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46">
        <f t="shared" si="2"/>
        <v>1632959.37</v>
      </c>
      <c r="AA215" s="146">
        <f t="shared" si="2"/>
        <v>142435</v>
      </c>
      <c r="AB215" s="146">
        <f t="shared" si="2"/>
        <v>148020</v>
      </c>
      <c r="AC215" s="146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42"/>
      <c r="S216" s="142"/>
      <c r="T216" s="66"/>
      <c r="U216" s="66"/>
      <c r="V216" s="66"/>
      <c r="W216" s="66"/>
      <c r="X216" s="66"/>
      <c r="Y216" s="66"/>
      <c r="Z216" s="141"/>
      <c r="AA216" s="141"/>
      <c r="AB216" s="141"/>
      <c r="AC216" s="141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35144635.31</v>
      </c>
      <c r="K217" s="266"/>
      <c r="L217" s="266"/>
      <c r="M217" s="267"/>
      <c r="N217" s="258">
        <f>N220+N221+N222</f>
        <v>34175395.31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969240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43"/>
      <c r="S219" s="143"/>
      <c r="T219" s="70"/>
      <c r="U219" s="70"/>
      <c r="V219" s="70"/>
      <c r="W219" s="70"/>
      <c r="X219" s="70"/>
      <c r="Y219" s="70"/>
      <c r="Z219" s="141"/>
      <c r="AA219" s="141"/>
      <c r="AB219" s="141"/>
      <c r="AC219" s="141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26785881.29</v>
      </c>
      <c r="K220" s="192"/>
      <c r="L220" s="192"/>
      <c r="M220" s="192"/>
      <c r="N220" s="570">
        <f>27022108-372212-462626.93-7500+376158.22-514400</f>
        <v>26041527.29</v>
      </c>
      <c r="O220" s="571"/>
      <c r="P220" s="571"/>
      <c r="Q220" s="90"/>
      <c r="R220" s="143"/>
      <c r="S220" s="143"/>
      <c r="T220" s="70"/>
      <c r="U220" s="70"/>
      <c r="V220" s="70"/>
      <c r="W220" s="70"/>
      <c r="X220" s="70"/>
      <c r="Y220" s="70"/>
      <c r="Z220" s="125">
        <f>670404-69750-24200+160700+7200</f>
        <v>744354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1395.31</v>
      </c>
      <c r="K221" s="192"/>
      <c r="L221" s="192"/>
      <c r="M221" s="192"/>
      <c r="N221" s="560">
        <f>1200-104.69+300</f>
        <v>1395.31</v>
      </c>
      <c r="O221" s="561"/>
      <c r="P221" s="561"/>
      <c r="Q221" s="149"/>
      <c r="R221" s="143"/>
      <c r="S221" s="143"/>
      <c r="T221" s="70"/>
      <c r="U221" s="70"/>
      <c r="V221" s="70"/>
      <c r="W221" s="70"/>
      <c r="X221" s="70"/>
      <c r="Y221" s="70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8357358.71</v>
      </c>
      <c r="K222" s="192"/>
      <c r="L222" s="192"/>
      <c r="M222" s="192"/>
      <c r="N222" s="560">
        <f>8160677-112408-139713.33-2265+226182.04</f>
        <v>8132472.71</v>
      </c>
      <c r="O222" s="561"/>
      <c r="P222" s="561"/>
      <c r="Q222" s="90"/>
      <c r="R222" s="143"/>
      <c r="S222" s="143"/>
      <c r="T222" s="70"/>
      <c r="U222" s="70"/>
      <c r="V222" s="70"/>
      <c r="W222" s="70"/>
      <c r="X222" s="70"/>
      <c r="Y222" s="70"/>
      <c r="Z222" s="125">
        <f>202461-25250-8800+48600+5700+2175</f>
        <v>224886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4120956.03</v>
      </c>
      <c r="K223" s="257"/>
      <c r="L223" s="257"/>
      <c r="M223" s="257"/>
      <c r="N223" s="258">
        <f>N225+N226+N227+N228+N229+N231</f>
        <v>2984762.38</v>
      </c>
      <c r="O223" s="255"/>
      <c r="P223" s="255"/>
      <c r="Q223" s="69">
        <f aca="true" t="shared" si="4" ref="Q223:Z223">Q225+Q226+Q227+Q228+Q229+Q231</f>
        <v>322699.5</v>
      </c>
      <c r="R223" s="146">
        <f t="shared" si="4"/>
        <v>0</v>
      </c>
      <c r="S223" s="146">
        <f t="shared" si="4"/>
        <v>0</v>
      </c>
      <c r="T223" s="69">
        <f t="shared" si="4"/>
        <v>0</v>
      </c>
      <c r="U223" s="69">
        <f t="shared" si="4"/>
        <v>0</v>
      </c>
      <c r="V223" s="69">
        <f t="shared" si="4"/>
        <v>0</v>
      </c>
      <c r="W223" s="69">
        <f t="shared" si="4"/>
        <v>303185.52</v>
      </c>
      <c r="X223" s="69">
        <f t="shared" si="4"/>
        <v>20000</v>
      </c>
      <c r="Y223" s="69">
        <f t="shared" si="4"/>
        <v>0</v>
      </c>
      <c r="Z223" s="146">
        <f t="shared" si="4"/>
        <v>347873.63</v>
      </c>
      <c r="AA223" s="146">
        <f>AA225+AA226+AA227+AA228+AA231</f>
        <v>142435</v>
      </c>
      <c r="AB223" s="146">
        <f>AB225+AB226+AB227+AB228+AB231</f>
        <v>0</v>
      </c>
      <c r="AC223" s="146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248"/>
      <c r="O224" s="255"/>
      <c r="P224" s="255"/>
      <c r="Q224" s="70"/>
      <c r="R224" s="143"/>
      <c r="S224" s="143"/>
      <c r="T224" s="70"/>
      <c r="U224" s="70"/>
      <c r="V224" s="70"/>
      <c r="W224" s="70"/>
      <c r="X224" s="70"/>
      <c r="Y224" s="70"/>
      <c r="Z224" s="139"/>
      <c r="AA224" s="139"/>
      <c r="AB224" s="139"/>
      <c r="AC224" s="139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38168.4</v>
      </c>
      <c r="K225" s="192"/>
      <c r="L225" s="192"/>
      <c r="M225" s="192"/>
      <c r="N225" s="570">
        <f>53620-12551.6-2900</f>
        <v>38168.4</v>
      </c>
      <c r="O225" s="571"/>
      <c r="P225" s="571"/>
      <c r="Q225" s="70"/>
      <c r="R225" s="143"/>
      <c r="S225" s="143"/>
      <c r="T225" s="70"/>
      <c r="U225" s="70"/>
      <c r="V225" s="70"/>
      <c r="W225" s="70"/>
      <c r="X225" s="70"/>
      <c r="Y225" s="70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256"/>
      <c r="O226" s="255"/>
      <c r="P226" s="255"/>
      <c r="Q226" s="70"/>
      <c r="R226" s="143"/>
      <c r="S226" s="143"/>
      <c r="T226" s="70"/>
      <c r="U226" s="70"/>
      <c r="V226" s="70"/>
      <c r="W226" s="70"/>
      <c r="X226" s="70"/>
      <c r="Y226" s="70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3394578.25</v>
      </c>
      <c r="K227" s="192"/>
      <c r="L227" s="192"/>
      <c r="M227" s="192"/>
      <c r="N227" s="572">
        <f>2437418+63449.48-23258.24</f>
        <v>2477609.24</v>
      </c>
      <c r="O227" s="573"/>
      <c r="P227" s="573"/>
      <c r="Q227" s="108">
        <f>246441.64+76257.86</f>
        <v>322699.5</v>
      </c>
      <c r="R227" s="143"/>
      <c r="S227" s="143"/>
      <c r="T227" s="70"/>
      <c r="U227" s="70"/>
      <c r="V227" s="70"/>
      <c r="W227" s="143">
        <f>118181.95+88312.81+70254.12</f>
        <v>276748.88</v>
      </c>
      <c r="X227" s="143"/>
      <c r="Y227" s="70"/>
      <c r="Z227" s="138">
        <f>95000-12343.66+70000+22429.29</f>
        <v>175085.63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256"/>
      <c r="O228" s="255"/>
      <c r="P228" s="255"/>
      <c r="Q228" s="70"/>
      <c r="R228" s="143"/>
      <c r="S228" s="143"/>
      <c r="T228" s="70"/>
      <c r="U228" s="70"/>
      <c r="V228" s="70"/>
      <c r="W228" s="70"/>
      <c r="X228" s="70"/>
      <c r="Y228" s="70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362675.29</v>
      </c>
      <c r="K229" s="192"/>
      <c r="L229" s="192"/>
      <c r="M229" s="192"/>
      <c r="N229" s="256">
        <f>268202-55000-30000-8000-5314.71</f>
        <v>169887.29</v>
      </c>
      <c r="O229" s="249"/>
      <c r="P229" s="249"/>
      <c r="Q229" s="65"/>
      <c r="R229" s="144"/>
      <c r="S229" s="144"/>
      <c r="T229" s="65"/>
      <c r="U229" s="65"/>
      <c r="V229" s="65"/>
      <c r="W229" s="65"/>
      <c r="X229" s="65">
        <v>20000</v>
      </c>
      <c r="Y229" s="70"/>
      <c r="Z229" s="138">
        <f>72968+99820</f>
        <v>172788</v>
      </c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172788</v>
      </c>
      <c r="K230" s="192"/>
      <c r="L230" s="192"/>
      <c r="M230" s="192"/>
      <c r="N230" s="256"/>
      <c r="O230" s="249"/>
      <c r="P230" s="249"/>
      <c r="Q230" s="65"/>
      <c r="R230" s="144"/>
      <c r="S230" s="144"/>
      <c r="T230" s="65"/>
      <c r="U230" s="65"/>
      <c r="V230" s="65"/>
      <c r="W230" s="65"/>
      <c r="X230" s="65"/>
      <c r="Y230" s="70"/>
      <c r="Z230" s="138">
        <f>72968+99820</f>
        <v>172788</v>
      </c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256">
        <f>390589-13654.75-50000-10239-15000-2597.8</f>
        <v>299097.45</v>
      </c>
      <c r="O231" s="249"/>
      <c r="P231" s="249"/>
      <c r="Q231" s="65"/>
      <c r="R231" s="144"/>
      <c r="S231" s="144"/>
      <c r="T231" s="65"/>
      <c r="U231" s="65"/>
      <c r="V231" s="65"/>
      <c r="W231" s="65">
        <v>26436.64</v>
      </c>
      <c r="X231" s="65"/>
      <c r="Y231" s="70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248"/>
      <c r="O232" s="255"/>
      <c r="P232" s="255"/>
      <c r="Q232" s="254"/>
      <c r="R232" s="250"/>
      <c r="S232" s="250"/>
      <c r="T232" s="252"/>
      <c r="U232" s="252"/>
      <c r="V232" s="252"/>
      <c r="W232" s="252"/>
      <c r="X232" s="252"/>
      <c r="Y232" s="254"/>
      <c r="Z232" s="244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255"/>
      <c r="O233" s="255"/>
      <c r="P233" s="255"/>
      <c r="Q233" s="254"/>
      <c r="R233" s="251"/>
      <c r="S233" s="251"/>
      <c r="T233" s="253"/>
      <c r="U233" s="253"/>
      <c r="V233" s="253"/>
      <c r="W233" s="253"/>
      <c r="X233" s="253"/>
      <c r="Y233" s="254"/>
      <c r="Z233" s="244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248"/>
      <c r="O234" s="249"/>
      <c r="P234" s="249"/>
      <c r="Q234" s="66"/>
      <c r="R234" s="142"/>
      <c r="S234" s="142"/>
      <c r="T234" s="66"/>
      <c r="U234" s="66"/>
      <c r="V234" s="66"/>
      <c r="W234" s="66"/>
      <c r="X234" s="66"/>
      <c r="Y234" s="70"/>
      <c r="Z234" s="141"/>
      <c r="AA234" s="141"/>
      <c r="AB234" s="141"/>
      <c r="AC234" s="141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2305756.61</v>
      </c>
      <c r="K235" s="192"/>
      <c r="L235" s="192"/>
      <c r="M235" s="192"/>
      <c r="N235" s="568">
        <f>N237+N238+N239</f>
        <v>1016620</v>
      </c>
      <c r="O235" s="569"/>
      <c r="P235" s="569"/>
      <c r="Q235" s="66">
        <f aca="true" t="shared" si="6" ref="Q235:AD235">Q237+Q238+Q239</f>
        <v>32291</v>
      </c>
      <c r="R235" s="142">
        <f t="shared" si="6"/>
        <v>21924</v>
      </c>
      <c r="S235" s="142">
        <f t="shared" si="6"/>
        <v>776051.55</v>
      </c>
      <c r="T235" s="66">
        <f t="shared" si="6"/>
        <v>0</v>
      </c>
      <c r="U235" s="66">
        <f t="shared" si="6"/>
        <v>0</v>
      </c>
      <c r="V235" s="66">
        <f t="shared" si="6"/>
        <v>0</v>
      </c>
      <c r="W235" s="66">
        <f t="shared" si="6"/>
        <v>0</v>
      </c>
      <c r="X235" s="66">
        <f t="shared" si="6"/>
        <v>0</v>
      </c>
      <c r="Y235" s="66">
        <f t="shared" si="6"/>
        <v>0</v>
      </c>
      <c r="Z235" s="142">
        <f t="shared" si="6"/>
        <v>310850.06</v>
      </c>
      <c r="AA235" s="142">
        <f t="shared" si="6"/>
        <v>0</v>
      </c>
      <c r="AB235" s="142">
        <f t="shared" si="6"/>
        <v>148020</v>
      </c>
      <c r="AC235" s="142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193"/>
      <c r="O236" s="194"/>
      <c r="P236" s="195"/>
      <c r="Q236" s="66"/>
      <c r="R236" s="142"/>
      <c r="S236" s="142"/>
      <c r="T236" s="66"/>
      <c r="U236" s="66"/>
      <c r="V236" s="66"/>
      <c r="W236" s="66"/>
      <c r="X236" s="66"/>
      <c r="Y236" s="70"/>
      <c r="Z236" s="141"/>
      <c r="AA236" s="141"/>
      <c r="AB236" s="141"/>
      <c r="AC236" s="141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1306489.68</v>
      </c>
      <c r="K237" s="192"/>
      <c r="L237" s="192"/>
      <c r="M237" s="192"/>
      <c r="N237" s="574">
        <f>484620+17600+514400</f>
        <v>1016620</v>
      </c>
      <c r="O237" s="575"/>
      <c r="P237" s="576"/>
      <c r="Q237" s="66"/>
      <c r="R237" s="142"/>
      <c r="S237" s="142"/>
      <c r="T237" s="66"/>
      <c r="U237" s="66"/>
      <c r="V237" s="66"/>
      <c r="W237" s="66"/>
      <c r="X237" s="66"/>
      <c r="Y237" s="70"/>
      <c r="Z237" s="123">
        <f>269535-289.4+23000-572.92+21343.66-69556.66-2133.36-99476.64</f>
        <v>141849.68</v>
      </c>
      <c r="AA237" s="139"/>
      <c r="AB237" s="139">
        <v>148020</v>
      </c>
      <c r="AC237" s="139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193"/>
      <c r="O238" s="194"/>
      <c r="P238" s="195"/>
      <c r="Q238" s="66"/>
      <c r="R238" s="142"/>
      <c r="S238" s="142"/>
      <c r="T238" s="66"/>
      <c r="U238" s="66"/>
      <c r="V238" s="66"/>
      <c r="W238" s="66"/>
      <c r="X238" s="66"/>
      <c r="Y238" s="70"/>
      <c r="Z238" s="122"/>
      <c r="AA238" s="139"/>
      <c r="AB238" s="139"/>
      <c r="AC238" s="139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999266.93</v>
      </c>
      <c r="K239" s="192"/>
      <c r="L239" s="192"/>
      <c r="M239" s="192"/>
      <c r="N239" s="193"/>
      <c r="O239" s="194"/>
      <c r="P239" s="195"/>
      <c r="Q239" s="66">
        <f>32291</f>
        <v>32291</v>
      </c>
      <c r="R239" s="142">
        <f>67185-45261</f>
        <v>21924</v>
      </c>
      <c r="S239" s="150">
        <f>760500+19170-3618.45</f>
        <v>776051.55</v>
      </c>
      <c r="T239" s="66"/>
      <c r="U239" s="66"/>
      <c r="V239" s="66"/>
      <c r="W239" s="66"/>
      <c r="X239" s="66"/>
      <c r="Y239" s="70"/>
      <c r="Z239" s="122">
        <f>10000-9000+168000.38</f>
        <v>169000.38</v>
      </c>
      <c r="AA239" s="139"/>
      <c r="AB239" s="139"/>
      <c r="AC239" s="139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830266.55</v>
      </c>
      <c r="K240" s="192"/>
      <c r="L240" s="192"/>
      <c r="M240" s="192"/>
      <c r="N240" s="193"/>
      <c r="O240" s="194"/>
      <c r="P240" s="195"/>
      <c r="Q240" s="66">
        <v>32291</v>
      </c>
      <c r="R240" s="142">
        <f>67185-45261</f>
        <v>21924</v>
      </c>
      <c r="S240" s="150">
        <f>760500+19170-3618.45</f>
        <v>776051.55</v>
      </c>
      <c r="T240" s="66"/>
      <c r="U240" s="66"/>
      <c r="V240" s="66"/>
      <c r="W240" s="66"/>
      <c r="X240" s="66"/>
      <c r="Y240" s="70"/>
      <c r="Z240" s="139"/>
      <c r="AA240" s="139"/>
      <c r="AB240" s="139"/>
      <c r="AC240" s="139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227"/>
      <c r="O241" s="228"/>
      <c r="P241" s="228"/>
      <c r="Q241" s="208"/>
      <c r="R241" s="202"/>
      <c r="S241" s="202"/>
      <c r="T241" s="205"/>
      <c r="U241" s="205"/>
      <c r="V241" s="205"/>
      <c r="W241" s="205"/>
      <c r="X241" s="205"/>
      <c r="Y241" s="208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229"/>
      <c r="O242" s="230"/>
      <c r="P242" s="230"/>
      <c r="Q242" s="208"/>
      <c r="R242" s="203"/>
      <c r="S242" s="203"/>
      <c r="T242" s="206"/>
      <c r="U242" s="206"/>
      <c r="V242" s="206"/>
      <c r="W242" s="206"/>
      <c r="X242" s="206"/>
      <c r="Y242" s="208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231"/>
      <c r="O243" s="232"/>
      <c r="P243" s="232"/>
      <c r="Q243" s="208"/>
      <c r="R243" s="204"/>
      <c r="S243" s="204"/>
      <c r="T243" s="207"/>
      <c r="U243" s="207"/>
      <c r="V243" s="207"/>
      <c r="W243" s="207"/>
      <c r="X243" s="207"/>
      <c r="Y243" s="208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936614.39</v>
      </c>
      <c r="K244" s="192"/>
      <c r="L244" s="192"/>
      <c r="M244" s="192"/>
      <c r="N244" s="565">
        <f>727334.86-108296.7+13654.75+1728+25610.59+50.71-1387.21</f>
        <v>658695</v>
      </c>
      <c r="O244" s="566"/>
      <c r="P244" s="567"/>
      <c r="Q244" s="66">
        <f>149206.14+62449.84+2852.94+38550.84+2140.41+10702.92-356.38+7377</f>
        <v>272923.71</v>
      </c>
      <c r="R244" s="142"/>
      <c r="S244" s="142"/>
      <c r="T244" s="66"/>
      <c r="U244" s="66"/>
      <c r="V244" s="66"/>
      <c r="W244" s="66"/>
      <c r="X244" s="66"/>
      <c r="Y244" s="70"/>
      <c r="Z244" s="124">
        <f>289.4+572.92+85.92+2000+47.44+2000</f>
        <v>4995.68</v>
      </c>
      <c r="AA244" s="139"/>
      <c r="AB244" s="139"/>
      <c r="AC244" s="139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42"/>
      <c r="S245" s="142"/>
      <c r="T245" s="66"/>
      <c r="U245" s="66"/>
      <c r="V245" s="66"/>
      <c r="W245" s="66"/>
      <c r="X245" s="66"/>
      <c r="Y245" s="70"/>
      <c r="Z245" s="141"/>
      <c r="AA245" s="141"/>
      <c r="AB245" s="141"/>
      <c r="AC245" s="141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42">
        <f>R204+R205+R206-R215</f>
        <v>0</v>
      </c>
      <c r="S246" s="142">
        <f aca="true" t="shared" si="7" ref="S246:AD246">S204+S205+S206-S215</f>
        <v>0</v>
      </c>
      <c r="T246" s="142">
        <f t="shared" si="7"/>
        <v>0</v>
      </c>
      <c r="U246" s="142">
        <f t="shared" si="7"/>
        <v>0</v>
      </c>
      <c r="V246" s="142">
        <f t="shared" si="7"/>
        <v>0</v>
      </c>
      <c r="W246" s="142">
        <f t="shared" si="7"/>
        <v>0</v>
      </c>
      <c r="X246" s="142">
        <f t="shared" si="7"/>
        <v>0</v>
      </c>
      <c r="Y246" s="142">
        <f t="shared" si="7"/>
        <v>0</v>
      </c>
      <c r="Z246" s="142">
        <f t="shared" si="7"/>
        <v>0</v>
      </c>
      <c r="AA246" s="142">
        <f t="shared" si="7"/>
        <v>0</v>
      </c>
      <c r="AB246" s="142">
        <f t="shared" si="7"/>
        <v>0</v>
      </c>
      <c r="AC246" s="142">
        <f t="shared" si="7"/>
        <v>0</v>
      </c>
      <c r="AD246" s="142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N2:AD2"/>
    <mergeCell ref="A4:H4"/>
    <mergeCell ref="Y4:AD4"/>
    <mergeCell ref="A5:H6"/>
    <mergeCell ref="Y5:AD6"/>
    <mergeCell ref="A7:H7"/>
    <mergeCell ref="Y7:AD7"/>
    <mergeCell ref="Y8:AD8"/>
    <mergeCell ref="A9:C9"/>
    <mergeCell ref="E9:H9"/>
    <mergeCell ref="N9:Q9"/>
    <mergeCell ref="Z9:AD9"/>
    <mergeCell ref="N10:Q10"/>
    <mergeCell ref="Z10:AD10"/>
    <mergeCell ref="A11:B11"/>
    <mergeCell ref="Y11:Z11"/>
    <mergeCell ref="A13:Z13"/>
    <mergeCell ref="AA13:AD13"/>
    <mergeCell ref="M14:O14"/>
    <mergeCell ref="AA14:AD14"/>
    <mergeCell ref="AA15:AD15"/>
    <mergeCell ref="A16:C16"/>
    <mergeCell ref="D16:Y16"/>
    <mergeCell ref="AA16:AD16"/>
    <mergeCell ref="Z17:Z18"/>
    <mergeCell ref="AA17:AD18"/>
    <mergeCell ref="A18:C18"/>
    <mergeCell ref="D18:Y18"/>
    <mergeCell ref="AA19:AD20"/>
    <mergeCell ref="A20:C20"/>
    <mergeCell ref="D20:Y20"/>
    <mergeCell ref="AA21:AD23"/>
    <mergeCell ref="A22:C23"/>
    <mergeCell ref="D22:Y23"/>
    <mergeCell ref="AA24:AD26"/>
    <mergeCell ref="A25:C26"/>
    <mergeCell ref="D25:Y26"/>
    <mergeCell ref="AA27:AD28"/>
    <mergeCell ref="A28:C28"/>
    <mergeCell ref="D28:Y28"/>
    <mergeCell ref="D29:Y29"/>
    <mergeCell ref="AA29:AD29"/>
    <mergeCell ref="A31:AD31"/>
    <mergeCell ref="A33:AD34"/>
    <mergeCell ref="A35:AD35"/>
    <mergeCell ref="A36:AD36"/>
    <mergeCell ref="A37:AD37"/>
    <mergeCell ref="A38:AD38"/>
    <mergeCell ref="A39:AD39"/>
    <mergeCell ref="A40:AD40"/>
    <mergeCell ref="A41:AD41"/>
    <mergeCell ref="A42:AD42"/>
    <mergeCell ref="A43:AD43"/>
    <mergeCell ref="A44:AD44"/>
    <mergeCell ref="A45:AD46"/>
    <mergeCell ref="A47:AD47"/>
    <mergeCell ref="A48:AD48"/>
    <mergeCell ref="A49:AD49"/>
    <mergeCell ref="A50:AD51"/>
    <mergeCell ref="A52:AD52"/>
    <mergeCell ref="A53:AD53"/>
    <mergeCell ref="A54:AD54"/>
    <mergeCell ref="A55:AD55"/>
    <mergeCell ref="A56:AD56"/>
    <mergeCell ref="A57:AD57"/>
    <mergeCell ref="A58:AD58"/>
    <mergeCell ref="A59:AD59"/>
    <mergeCell ref="A60:AD61"/>
    <mergeCell ref="A63:L63"/>
    <mergeCell ref="N63:AD63"/>
    <mergeCell ref="A64:L65"/>
    <mergeCell ref="M64:M65"/>
    <mergeCell ref="N64:Y65"/>
    <mergeCell ref="Z64:AD65"/>
    <mergeCell ref="A66:L66"/>
    <mergeCell ref="N66:Y66"/>
    <mergeCell ref="Z66:AD66"/>
    <mergeCell ref="A67:L67"/>
    <mergeCell ref="N67:Y67"/>
    <mergeCell ref="Z67:AD67"/>
    <mergeCell ref="A68:L68"/>
    <mergeCell ref="N68:Y68"/>
    <mergeCell ref="Z68:AD68"/>
    <mergeCell ref="A69:L69"/>
    <mergeCell ref="N69:Y69"/>
    <mergeCell ref="Z69:AD69"/>
    <mergeCell ref="A70:L70"/>
    <mergeCell ref="N70:Y70"/>
    <mergeCell ref="Z70:AD70"/>
    <mergeCell ref="A71:L71"/>
    <mergeCell ref="N71:Y71"/>
    <mergeCell ref="Z71:AD71"/>
    <mergeCell ref="A72:L73"/>
    <mergeCell ref="M72:M73"/>
    <mergeCell ref="N72:Y73"/>
    <mergeCell ref="Z72:AD73"/>
    <mergeCell ref="A74:L74"/>
    <mergeCell ref="N74:Y74"/>
    <mergeCell ref="Z74:AD74"/>
    <mergeCell ref="A75:L75"/>
    <mergeCell ref="N75:Y75"/>
    <mergeCell ref="Z75:AD75"/>
    <mergeCell ref="A76:L76"/>
    <mergeCell ref="N76:Y76"/>
    <mergeCell ref="Z76:AD76"/>
    <mergeCell ref="A77:L77"/>
    <mergeCell ref="N77:Y77"/>
    <mergeCell ref="Z77:AD77"/>
    <mergeCell ref="A78:L79"/>
    <mergeCell ref="M78:M79"/>
    <mergeCell ref="N78:Y79"/>
    <mergeCell ref="Z78:AD79"/>
    <mergeCell ref="A80:L81"/>
    <mergeCell ref="M80:M81"/>
    <mergeCell ref="N80:Y81"/>
    <mergeCell ref="Z80:AD81"/>
    <mergeCell ref="A82:L82"/>
    <mergeCell ref="N82:AD82"/>
    <mergeCell ref="A83:L83"/>
    <mergeCell ref="N83:AD83"/>
    <mergeCell ref="A84:L84"/>
    <mergeCell ref="N84:AD84"/>
    <mergeCell ref="A85:L85"/>
    <mergeCell ref="N85:AD85"/>
    <mergeCell ref="A86:L86"/>
    <mergeCell ref="N86:AD86"/>
    <mergeCell ref="A87:L87"/>
    <mergeCell ref="N87:AD87"/>
    <mergeCell ref="A88:L88"/>
    <mergeCell ref="N88:AD88"/>
    <mergeCell ref="A89:L89"/>
    <mergeCell ref="N89:AD89"/>
    <mergeCell ref="A90:L90"/>
    <mergeCell ref="N90:AD90"/>
    <mergeCell ref="A91:L91"/>
    <mergeCell ref="N91:AD91"/>
    <mergeCell ref="A92:L92"/>
    <mergeCell ref="N92:AD92"/>
    <mergeCell ref="A93:L93"/>
    <mergeCell ref="N93:AD93"/>
    <mergeCell ref="A94:L94"/>
    <mergeCell ref="N94:AD94"/>
    <mergeCell ref="A95:L95"/>
    <mergeCell ref="N95:AD95"/>
    <mergeCell ref="A96:L96"/>
    <mergeCell ref="N96:AD96"/>
    <mergeCell ref="A97:L97"/>
    <mergeCell ref="N97:AD97"/>
    <mergeCell ref="A98:L98"/>
    <mergeCell ref="N98:AD98"/>
    <mergeCell ref="A99:L99"/>
    <mergeCell ref="N99:AD99"/>
    <mergeCell ref="A100:L100"/>
    <mergeCell ref="N100:AD100"/>
    <mergeCell ref="A101:L101"/>
    <mergeCell ref="N101:AD101"/>
    <mergeCell ref="A102:L103"/>
    <mergeCell ref="M102:M103"/>
    <mergeCell ref="N102:AD103"/>
    <mergeCell ref="A104:L104"/>
    <mergeCell ref="N104:AD104"/>
    <mergeCell ref="A105:L105"/>
    <mergeCell ref="N105:AD105"/>
    <mergeCell ref="A106:L106"/>
    <mergeCell ref="N106:AD106"/>
    <mergeCell ref="A107:L107"/>
    <mergeCell ref="N107:AD107"/>
    <mergeCell ref="A108:L108"/>
    <mergeCell ref="N108:AD108"/>
    <mergeCell ref="A109:L109"/>
    <mergeCell ref="N109:AD109"/>
    <mergeCell ref="A110:L112"/>
    <mergeCell ref="M110:M112"/>
    <mergeCell ref="N110:AD112"/>
    <mergeCell ref="A113:L113"/>
    <mergeCell ref="N113:AD113"/>
    <mergeCell ref="A114:L114"/>
    <mergeCell ref="N114:AD114"/>
    <mergeCell ref="A115:L115"/>
    <mergeCell ref="N115:AD115"/>
    <mergeCell ref="A116:L116"/>
    <mergeCell ref="N116:AD116"/>
    <mergeCell ref="A117:L117"/>
    <mergeCell ref="N117:AD117"/>
    <mergeCell ref="A118:L118"/>
    <mergeCell ref="N118:AD118"/>
    <mergeCell ref="A119:L119"/>
    <mergeCell ref="N119:AD119"/>
    <mergeCell ref="A120:L120"/>
    <mergeCell ref="N120:AD120"/>
    <mergeCell ref="A121:L121"/>
    <mergeCell ref="N121:AD121"/>
    <mergeCell ref="A122:L122"/>
    <mergeCell ref="N122:AD122"/>
    <mergeCell ref="A123:L123"/>
    <mergeCell ref="N123:AD123"/>
    <mergeCell ref="A124:L124"/>
    <mergeCell ref="N124:AD124"/>
    <mergeCell ref="A125:L125"/>
    <mergeCell ref="N125:AD125"/>
    <mergeCell ref="A126:L126"/>
    <mergeCell ref="N126:AD126"/>
    <mergeCell ref="A127:L128"/>
    <mergeCell ref="M127:M128"/>
    <mergeCell ref="N127:AD128"/>
    <mergeCell ref="A129:L129"/>
    <mergeCell ref="N129:AD129"/>
    <mergeCell ref="A130:L130"/>
    <mergeCell ref="N130:AD130"/>
    <mergeCell ref="A131:L131"/>
    <mergeCell ref="N131:AD131"/>
    <mergeCell ref="A132:L132"/>
    <mergeCell ref="N132:AD132"/>
    <mergeCell ref="A133:L133"/>
    <mergeCell ref="N133:AD133"/>
    <mergeCell ref="A134:L136"/>
    <mergeCell ref="M134:M136"/>
    <mergeCell ref="N134:AD136"/>
    <mergeCell ref="A137:L137"/>
    <mergeCell ref="N137:AD137"/>
    <mergeCell ref="A138:L138"/>
    <mergeCell ref="N138:AD138"/>
    <mergeCell ref="A139:L139"/>
    <mergeCell ref="N139:Y139"/>
    <mergeCell ref="Z139:AD139"/>
    <mergeCell ref="A140:L140"/>
    <mergeCell ref="N140:Y140"/>
    <mergeCell ref="Z140:AD140"/>
    <mergeCell ref="A141:L141"/>
    <mergeCell ref="N141:Y141"/>
    <mergeCell ref="Z141:AD141"/>
    <mergeCell ref="A142:L142"/>
    <mergeCell ref="N142:Y142"/>
    <mergeCell ref="Z142:AD142"/>
    <mergeCell ref="A143:L143"/>
    <mergeCell ref="N143:Y143"/>
    <mergeCell ref="Z143:AD143"/>
    <mergeCell ref="A144:L144"/>
    <mergeCell ref="N144:Y144"/>
    <mergeCell ref="Z144:AD144"/>
    <mergeCell ref="A145:L145"/>
    <mergeCell ref="N145:Y145"/>
    <mergeCell ref="Z145:AD145"/>
    <mergeCell ref="A146:L146"/>
    <mergeCell ref="N146:Y146"/>
    <mergeCell ref="Z146:AD146"/>
    <mergeCell ref="A147:L147"/>
    <mergeCell ref="N147:Y147"/>
    <mergeCell ref="Z147:AD147"/>
    <mergeCell ref="A148:L148"/>
    <mergeCell ref="N148:Y148"/>
    <mergeCell ref="Z148:AD148"/>
    <mergeCell ref="A149:L149"/>
    <mergeCell ref="N149:Y149"/>
    <mergeCell ref="Z149:AD149"/>
    <mergeCell ref="A150:L150"/>
    <mergeCell ref="N150:Y150"/>
    <mergeCell ref="Z150:AD150"/>
    <mergeCell ref="A151:L151"/>
    <mergeCell ref="N151:Y151"/>
    <mergeCell ref="Z151:AD151"/>
    <mergeCell ref="A152:L152"/>
    <mergeCell ref="N152:Y152"/>
    <mergeCell ref="Z152:AD152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6:L156"/>
    <mergeCell ref="N156:Y156"/>
    <mergeCell ref="Z156:AD156"/>
    <mergeCell ref="A157:L158"/>
    <mergeCell ref="M157:M158"/>
    <mergeCell ref="N157:Y158"/>
    <mergeCell ref="Z157:AD158"/>
    <mergeCell ref="A159:L159"/>
    <mergeCell ref="N159:Y159"/>
    <mergeCell ref="Z159:AD159"/>
    <mergeCell ref="A160:L160"/>
    <mergeCell ref="N160:Y160"/>
    <mergeCell ref="Z160:AD160"/>
    <mergeCell ref="A161:L161"/>
    <mergeCell ref="N161:Y161"/>
    <mergeCell ref="Z161:AD161"/>
    <mergeCell ref="A162:L162"/>
    <mergeCell ref="N162:Y162"/>
    <mergeCell ref="Z162:AD162"/>
    <mergeCell ref="A163:L163"/>
    <mergeCell ref="N163:Y163"/>
    <mergeCell ref="Z163:AD163"/>
    <mergeCell ref="A164:L166"/>
    <mergeCell ref="M164:M166"/>
    <mergeCell ref="N164:Y166"/>
    <mergeCell ref="Z164:AD166"/>
    <mergeCell ref="A167:L167"/>
    <mergeCell ref="N167:Y167"/>
    <mergeCell ref="Z167:AD167"/>
    <mergeCell ref="A168:L168"/>
    <mergeCell ref="N168:Y168"/>
    <mergeCell ref="Z168:AD168"/>
    <mergeCell ref="A169:L169"/>
    <mergeCell ref="N169:Y169"/>
    <mergeCell ref="Z169:AD169"/>
    <mergeCell ref="A170:L170"/>
    <mergeCell ref="N170:Y170"/>
    <mergeCell ref="Z170:AD170"/>
    <mergeCell ref="A171:L171"/>
    <mergeCell ref="N171:Y171"/>
    <mergeCell ref="Z171:AD171"/>
    <mergeCell ref="A172:L172"/>
    <mergeCell ref="N172:Y172"/>
    <mergeCell ref="Z172:AD172"/>
    <mergeCell ref="A173:L173"/>
    <mergeCell ref="N173:Y173"/>
    <mergeCell ref="Z173:AD173"/>
    <mergeCell ref="A174:L174"/>
    <mergeCell ref="N174:Y174"/>
    <mergeCell ref="Z174:AD174"/>
    <mergeCell ref="A175:L175"/>
    <mergeCell ref="N175:Y175"/>
    <mergeCell ref="Z175:AD175"/>
    <mergeCell ref="A176:L176"/>
    <mergeCell ref="N176:Y176"/>
    <mergeCell ref="Z176:AD176"/>
    <mergeCell ref="A177:L177"/>
    <mergeCell ref="N177:Y177"/>
    <mergeCell ref="Z177:AD177"/>
    <mergeCell ref="A178:L178"/>
    <mergeCell ref="N178:Y178"/>
    <mergeCell ref="Z178:AD178"/>
    <mergeCell ref="A179:L179"/>
    <mergeCell ref="N179:Y179"/>
    <mergeCell ref="Z179:AD179"/>
    <mergeCell ref="A180:L180"/>
    <mergeCell ref="N180:Y180"/>
    <mergeCell ref="Z180:AD180"/>
    <mergeCell ref="A181:L182"/>
    <mergeCell ref="M181:M182"/>
    <mergeCell ref="N181:Y182"/>
    <mergeCell ref="Z181:AD182"/>
    <mergeCell ref="A183:L183"/>
    <mergeCell ref="N183:Y183"/>
    <mergeCell ref="Z183:AD183"/>
    <mergeCell ref="A184:L184"/>
    <mergeCell ref="N184:Y184"/>
    <mergeCell ref="Z184:AD184"/>
    <mergeCell ref="A185:L185"/>
    <mergeCell ref="N185:Y185"/>
    <mergeCell ref="Z185:AD185"/>
    <mergeCell ref="A186:L186"/>
    <mergeCell ref="N186:Y186"/>
    <mergeCell ref="Z186:AD186"/>
    <mergeCell ref="A187:L187"/>
    <mergeCell ref="N187:Y187"/>
    <mergeCell ref="Z187:AD187"/>
    <mergeCell ref="A188:L190"/>
    <mergeCell ref="M188:M190"/>
    <mergeCell ref="N188:Y190"/>
    <mergeCell ref="Z188:AD190"/>
    <mergeCell ref="A191:L191"/>
    <mergeCell ref="N191:Y191"/>
    <mergeCell ref="Z191:AD191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W199:W202"/>
    <mergeCell ref="X199:X202"/>
    <mergeCell ref="Z199:Z202"/>
    <mergeCell ref="AA199:AA202"/>
    <mergeCell ref="AB199:AB202"/>
    <mergeCell ref="AC199:AC202"/>
    <mergeCell ref="A203:H203"/>
    <mergeCell ref="J203:M203"/>
    <mergeCell ref="N203:P203"/>
    <mergeCell ref="A204:H204"/>
    <mergeCell ref="J204:M204"/>
    <mergeCell ref="N204:P204"/>
    <mergeCell ref="A205:H205"/>
    <mergeCell ref="J205:M205"/>
    <mergeCell ref="N205:P205"/>
    <mergeCell ref="A206:H206"/>
    <mergeCell ref="J206:M206"/>
    <mergeCell ref="N206:P206"/>
    <mergeCell ref="A207:H207"/>
    <mergeCell ref="J207:M207"/>
    <mergeCell ref="N207:P207"/>
    <mergeCell ref="A208:H208"/>
    <mergeCell ref="J208:M208"/>
    <mergeCell ref="N208:P208"/>
    <mergeCell ref="A209:H214"/>
    <mergeCell ref="I209:I214"/>
    <mergeCell ref="J209:M214"/>
    <mergeCell ref="N209:P214"/>
    <mergeCell ref="Q209:Q214"/>
    <mergeCell ref="R209:R214"/>
    <mergeCell ref="S209:S214"/>
    <mergeCell ref="T209:T214"/>
    <mergeCell ref="U209:U214"/>
    <mergeCell ref="V209:V214"/>
    <mergeCell ref="W209:W214"/>
    <mergeCell ref="X209:X214"/>
    <mergeCell ref="Y209:Y214"/>
    <mergeCell ref="Z209:Z214"/>
    <mergeCell ref="AA209:AA214"/>
    <mergeCell ref="AB209:AB214"/>
    <mergeCell ref="AC209:AC214"/>
    <mergeCell ref="AD209:AD214"/>
    <mergeCell ref="A215:H215"/>
    <mergeCell ref="J215:M215"/>
    <mergeCell ref="N215:P215"/>
    <mergeCell ref="A216:H216"/>
    <mergeCell ref="J216:M216"/>
    <mergeCell ref="N216:P216"/>
    <mergeCell ref="A217:H218"/>
    <mergeCell ref="I217:I218"/>
    <mergeCell ref="J217:M218"/>
    <mergeCell ref="N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AA217:AA218"/>
    <mergeCell ref="AB217:AB218"/>
    <mergeCell ref="AC217:AC218"/>
    <mergeCell ref="AD217:AD218"/>
    <mergeCell ref="A219:H219"/>
    <mergeCell ref="J219:M219"/>
    <mergeCell ref="N219:P219"/>
    <mergeCell ref="A220:H220"/>
    <mergeCell ref="J220:M220"/>
    <mergeCell ref="N220:P220"/>
    <mergeCell ref="A221:H221"/>
    <mergeCell ref="J221:M221"/>
    <mergeCell ref="N221:P221"/>
    <mergeCell ref="A222:H222"/>
    <mergeCell ref="J222:M222"/>
    <mergeCell ref="N222:P222"/>
    <mergeCell ref="A223:H223"/>
    <mergeCell ref="J223:M223"/>
    <mergeCell ref="N223:P223"/>
    <mergeCell ref="A224:H224"/>
    <mergeCell ref="J224:M224"/>
    <mergeCell ref="N224:P224"/>
    <mergeCell ref="A225:H225"/>
    <mergeCell ref="J225:M225"/>
    <mergeCell ref="N225:P225"/>
    <mergeCell ref="A226:H226"/>
    <mergeCell ref="J226:M226"/>
    <mergeCell ref="N226:P226"/>
    <mergeCell ref="A227:H227"/>
    <mergeCell ref="J227:M227"/>
    <mergeCell ref="N227:P227"/>
    <mergeCell ref="A228:H228"/>
    <mergeCell ref="J228:M228"/>
    <mergeCell ref="N228:P228"/>
    <mergeCell ref="A229:H229"/>
    <mergeCell ref="J229:M229"/>
    <mergeCell ref="N229:P229"/>
    <mergeCell ref="A230:H230"/>
    <mergeCell ref="J230:M230"/>
    <mergeCell ref="N230:P230"/>
    <mergeCell ref="A231:H231"/>
    <mergeCell ref="J231:M231"/>
    <mergeCell ref="N231:P231"/>
    <mergeCell ref="A232:H233"/>
    <mergeCell ref="I232:I233"/>
    <mergeCell ref="J232:M233"/>
    <mergeCell ref="N232:P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A236:H236"/>
    <mergeCell ref="J236:M236"/>
    <mergeCell ref="N236:P236"/>
    <mergeCell ref="A237:H237"/>
    <mergeCell ref="J237:M237"/>
    <mergeCell ref="N237:P237"/>
    <mergeCell ref="A238:H238"/>
    <mergeCell ref="J238:M238"/>
    <mergeCell ref="N238:P238"/>
    <mergeCell ref="A239:H239"/>
    <mergeCell ref="J239:M239"/>
    <mergeCell ref="N239:P239"/>
    <mergeCell ref="A240:H240"/>
    <mergeCell ref="J240:M240"/>
    <mergeCell ref="N240:P240"/>
    <mergeCell ref="A241:H243"/>
    <mergeCell ref="I241:I243"/>
    <mergeCell ref="J241:M243"/>
    <mergeCell ref="N241:P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A246:H246"/>
    <mergeCell ref="J246:M246"/>
    <mergeCell ref="N246:P246"/>
    <mergeCell ref="A247:H247"/>
    <mergeCell ref="A248:H248"/>
    <mergeCell ref="J248:M248"/>
    <mergeCell ref="A250:AD250"/>
    <mergeCell ref="A251:AD251"/>
    <mergeCell ref="A252:AD252"/>
    <mergeCell ref="A253:AD253"/>
    <mergeCell ref="Z258:AD258"/>
    <mergeCell ref="O259:Y259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9"/>
  <sheetViews>
    <sheetView tabSelected="1" zoomScale="64" zoomScaleNormal="64" zoomScalePageLayoutView="0" workbookViewId="0" topLeftCell="A1">
      <selection activeCell="A35" sqref="A35:AD35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6.25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9.00390625" style="1" customWidth="1"/>
    <col min="17" max="17" width="20.125" style="1" customWidth="1"/>
    <col min="18" max="18" width="26.75390625" style="1" customWidth="1"/>
    <col min="19" max="19" width="27.75390625" style="1" customWidth="1"/>
    <col min="20" max="22" width="27.75390625" style="1" hidden="1" customWidth="1"/>
    <col min="23" max="24" width="27.75390625" style="1" customWidth="1"/>
    <col min="25" max="26" width="17.25390625" style="1" customWidth="1"/>
    <col min="27" max="27" width="14.375" style="1" customWidth="1"/>
    <col min="28" max="29" width="17.125" style="1" customWidth="1"/>
    <col min="30" max="30" width="15.125" style="1" customWidth="1"/>
    <col min="31" max="16384" width="9.125" style="1" customWidth="1"/>
  </cols>
  <sheetData>
    <row r="1" spans="1:15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4" t="s">
        <v>62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" customFormat="1" ht="20.25">
      <c r="A4" s="548"/>
      <c r="B4" s="548"/>
      <c r="C4" s="548"/>
      <c r="D4" s="548"/>
      <c r="E4" s="548"/>
      <c r="F4" s="548"/>
      <c r="G4" s="548"/>
      <c r="H4" s="548"/>
      <c r="I4" s="55"/>
      <c r="J4" s="55"/>
      <c r="K4" s="55"/>
      <c r="L4" s="7"/>
      <c r="M4" s="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5" t="s">
        <v>6</v>
      </c>
      <c r="Z4" s="545"/>
      <c r="AA4" s="545"/>
      <c r="AB4" s="545"/>
      <c r="AC4" s="545"/>
      <c r="AD4" s="545"/>
    </row>
    <row r="5" spans="1:30" s="9" customFormat="1" ht="18.75" customHeight="1">
      <c r="A5" s="549"/>
      <c r="B5" s="549"/>
      <c r="C5" s="549"/>
      <c r="D5" s="549"/>
      <c r="E5" s="549"/>
      <c r="F5" s="549"/>
      <c r="G5" s="549"/>
      <c r="H5" s="549"/>
      <c r="I5" s="55"/>
      <c r="J5" s="55"/>
      <c r="K5" s="55"/>
      <c r="L5" s="7"/>
      <c r="M5" s="7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6" t="s">
        <v>253</v>
      </c>
      <c r="Z5" s="546"/>
      <c r="AA5" s="546"/>
      <c r="AB5" s="546"/>
      <c r="AC5" s="546"/>
      <c r="AD5" s="546"/>
    </row>
    <row r="6" spans="1:30" s="4" customFormat="1" ht="6.75" customHeight="1">
      <c r="A6" s="549"/>
      <c r="B6" s="549"/>
      <c r="C6" s="549"/>
      <c r="D6" s="549"/>
      <c r="E6" s="549"/>
      <c r="F6" s="549"/>
      <c r="G6" s="549"/>
      <c r="H6" s="549"/>
      <c r="I6" s="56"/>
      <c r="J6" s="56"/>
      <c r="K6" s="56"/>
      <c r="L6" s="3"/>
      <c r="M6" s="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6"/>
      <c r="Z6" s="546"/>
      <c r="AA6" s="546"/>
      <c r="AB6" s="546"/>
      <c r="AC6" s="546"/>
      <c r="AD6" s="546"/>
    </row>
    <row r="7" spans="1:30" s="12" customFormat="1" ht="24" customHeight="1">
      <c r="A7" s="550"/>
      <c r="B7" s="550"/>
      <c r="C7" s="550"/>
      <c r="D7" s="550"/>
      <c r="E7" s="550"/>
      <c r="F7" s="550"/>
      <c r="G7" s="550"/>
      <c r="H7" s="550"/>
      <c r="I7" s="84"/>
      <c r="J7" s="84"/>
      <c r="K7" s="84"/>
      <c r="L7" s="10"/>
      <c r="M7" s="1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7" t="s">
        <v>223</v>
      </c>
      <c r="Z7" s="547"/>
      <c r="AA7" s="547"/>
      <c r="AB7" s="547"/>
      <c r="AC7" s="547"/>
      <c r="AD7" s="547"/>
    </row>
    <row r="8" spans="1:30" s="12" customFormat="1" ht="20.25">
      <c r="A8" s="55"/>
      <c r="B8" s="55"/>
      <c r="C8" s="55"/>
      <c r="D8" s="55"/>
      <c r="E8" s="55"/>
      <c r="F8" s="55"/>
      <c r="G8" s="55"/>
      <c r="H8" s="55"/>
      <c r="I8" s="84"/>
      <c r="J8" s="84"/>
      <c r="K8" s="84"/>
      <c r="L8" s="10"/>
      <c r="M8" s="1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0" t="s">
        <v>7</v>
      </c>
      <c r="Z8" s="540"/>
      <c r="AA8" s="540"/>
      <c r="AB8" s="540"/>
      <c r="AC8" s="540"/>
      <c r="AD8" s="540"/>
    </row>
    <row r="9" spans="1:30" s="4" customFormat="1" ht="20.25">
      <c r="A9" s="548"/>
      <c r="B9" s="548"/>
      <c r="C9" s="548"/>
      <c r="D9" s="55"/>
      <c r="E9" s="549"/>
      <c r="F9" s="549"/>
      <c r="G9" s="549"/>
      <c r="H9" s="549"/>
      <c r="I9" s="56"/>
      <c r="J9" s="56"/>
      <c r="K9" s="56"/>
      <c r="L9" s="3"/>
      <c r="M9" s="3"/>
      <c r="N9" s="322"/>
      <c r="O9" s="322"/>
      <c r="P9" s="322"/>
      <c r="Q9" s="322"/>
      <c r="R9" s="29"/>
      <c r="S9" s="29"/>
      <c r="T9" s="29"/>
      <c r="U9" s="29"/>
      <c r="V9" s="29"/>
      <c r="W9" s="29"/>
      <c r="X9" s="29"/>
      <c r="Y9" s="75"/>
      <c r="Z9" s="541" t="s">
        <v>254</v>
      </c>
      <c r="AA9" s="541"/>
      <c r="AB9" s="541"/>
      <c r="AC9" s="541"/>
      <c r="AD9" s="541"/>
    </row>
    <row r="10" spans="1:30" s="4" customFormat="1" ht="20.25">
      <c r="A10" s="96"/>
      <c r="B10" s="96"/>
      <c r="C10" s="96"/>
      <c r="D10" s="55"/>
      <c r="E10" s="55"/>
      <c r="F10" s="55"/>
      <c r="G10" s="55"/>
      <c r="H10" s="55"/>
      <c r="I10" s="56"/>
      <c r="J10" s="56"/>
      <c r="K10" s="56"/>
      <c r="L10" s="3"/>
      <c r="M10" s="3"/>
      <c r="N10" s="542"/>
      <c r="O10" s="542"/>
      <c r="P10" s="542"/>
      <c r="Q10" s="542"/>
      <c r="R10" s="11"/>
      <c r="S10" s="11"/>
      <c r="T10" s="11"/>
      <c r="U10" s="11"/>
      <c r="V10" s="11"/>
      <c r="W10" s="11"/>
      <c r="X10" s="11"/>
      <c r="Y10" s="74" t="s">
        <v>205</v>
      </c>
      <c r="Z10" s="543" t="s">
        <v>8</v>
      </c>
      <c r="AA10" s="543"/>
      <c r="AB10" s="543"/>
      <c r="AC10" s="543"/>
      <c r="AD10" s="543"/>
    </row>
    <row r="11" spans="1:30" s="4" customFormat="1" ht="20.25">
      <c r="A11" s="548"/>
      <c r="B11" s="548"/>
      <c r="C11" s="55"/>
      <c r="D11" s="18"/>
      <c r="E11" s="55"/>
      <c r="F11" s="55"/>
      <c r="G11" s="55"/>
      <c r="H11" s="55"/>
      <c r="I11" s="85"/>
      <c r="J11" s="56"/>
      <c r="K11" s="56"/>
      <c r="L11" s="3"/>
      <c r="M11" s="3"/>
      <c r="N11" s="13"/>
      <c r="O11" s="82"/>
      <c r="P11" s="14"/>
      <c r="Q11" s="15"/>
      <c r="R11" s="15"/>
      <c r="S11" s="15"/>
      <c r="T11" s="15"/>
      <c r="U11" s="15"/>
      <c r="V11" s="15"/>
      <c r="W11" s="15"/>
      <c r="X11" s="15"/>
      <c r="Y11" s="533" t="s">
        <v>256</v>
      </c>
      <c r="Z11" s="533"/>
      <c r="AA11" s="76">
        <v>20</v>
      </c>
      <c r="AB11" s="75">
        <v>16</v>
      </c>
      <c r="AC11" s="79"/>
      <c r="AD11" s="77" t="s">
        <v>9</v>
      </c>
    </row>
    <row r="12" spans="1:30" s="4" customFormat="1" ht="18.75">
      <c r="A12" s="83"/>
      <c r="B12" s="83"/>
      <c r="C12" s="83"/>
      <c r="D12" s="56"/>
      <c r="E12" s="56"/>
      <c r="F12" s="56"/>
      <c r="G12" s="56"/>
      <c r="H12" s="56"/>
      <c r="I12" s="3"/>
      <c r="J12" s="3"/>
      <c r="K12" s="3"/>
      <c r="L12" s="3"/>
      <c r="M12" s="3"/>
      <c r="N12" s="17"/>
      <c r="O12" s="18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s="20" customFormat="1" ht="20.25">
      <c r="A13" s="534" t="s">
        <v>248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5"/>
      <c r="AA13" s="536" t="s">
        <v>1</v>
      </c>
      <c r="AB13" s="536"/>
      <c r="AC13" s="536"/>
      <c r="AD13" s="536"/>
    </row>
    <row r="14" spans="1:30" s="25" customFormat="1" ht="27" thickBot="1">
      <c r="A14" s="21"/>
      <c r="B14" s="21"/>
      <c r="C14" s="21"/>
      <c r="D14" s="21"/>
      <c r="K14" s="13"/>
      <c r="L14" s="26"/>
      <c r="M14" s="537" t="s">
        <v>256</v>
      </c>
      <c r="N14" s="537"/>
      <c r="O14" s="537"/>
      <c r="P14" s="78" t="s">
        <v>245</v>
      </c>
      <c r="Q14" s="26"/>
      <c r="U14" s="22"/>
      <c r="V14" s="22"/>
      <c r="W14" s="22"/>
      <c r="X14" s="22"/>
      <c r="Y14" s="23"/>
      <c r="Z14" s="24" t="s">
        <v>2</v>
      </c>
      <c r="AA14" s="538"/>
      <c r="AB14" s="539"/>
      <c r="AC14" s="539"/>
      <c r="AD14" s="539"/>
    </row>
    <row r="15" spans="1:30" s="4" customFormat="1" ht="15" customHeight="1">
      <c r="A15" s="3"/>
      <c r="B15" s="3"/>
      <c r="C15" s="13"/>
      <c r="D15" s="26"/>
      <c r="E15" s="26"/>
      <c r="F15" s="13"/>
      <c r="G15" s="27"/>
      <c r="H15" s="7"/>
      <c r="I15" s="7"/>
      <c r="J15" s="7"/>
      <c r="K15" s="7"/>
      <c r="L15" s="7"/>
      <c r="M15" s="3"/>
      <c r="N15" s="3"/>
      <c r="O15" s="17"/>
      <c r="P15" s="28"/>
      <c r="Q15" s="29"/>
      <c r="R15" s="29"/>
      <c r="S15" s="29"/>
      <c r="T15" s="29"/>
      <c r="U15" s="29"/>
      <c r="V15" s="29"/>
      <c r="W15" s="29"/>
      <c r="X15" s="29"/>
      <c r="Y15" s="19"/>
      <c r="Z15" s="30"/>
      <c r="AA15" s="519"/>
      <c r="AB15" s="520"/>
      <c r="AC15" s="520"/>
      <c r="AD15" s="521"/>
    </row>
    <row r="16" spans="1:30" s="32" customFormat="1" ht="36" customHeight="1">
      <c r="A16" s="493" t="s">
        <v>10</v>
      </c>
      <c r="B16" s="493"/>
      <c r="C16" s="493"/>
      <c r="D16" s="522" t="s">
        <v>246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31" t="s">
        <v>3</v>
      </c>
      <c r="AA16" s="523">
        <v>6453042585</v>
      </c>
      <c r="AB16" s="524"/>
      <c r="AC16" s="524"/>
      <c r="AD16" s="525"/>
    </row>
    <row r="17" spans="1:30" s="12" customFormat="1" ht="16.5" customHeight="1">
      <c r="A17" s="80"/>
      <c r="B17" s="80"/>
      <c r="C17" s="80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26" t="s">
        <v>5</v>
      </c>
      <c r="AA17" s="527">
        <v>645301001</v>
      </c>
      <c r="AB17" s="528"/>
      <c r="AC17" s="528"/>
      <c r="AD17" s="529"/>
    </row>
    <row r="18" spans="1:30" s="32" customFormat="1" ht="30" customHeight="1">
      <c r="A18" s="493" t="s">
        <v>11</v>
      </c>
      <c r="B18" s="493"/>
      <c r="C18" s="493"/>
      <c r="D18" s="522" t="s">
        <v>208</v>
      </c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6"/>
      <c r="AA18" s="530"/>
      <c r="AB18" s="531"/>
      <c r="AC18" s="531"/>
      <c r="AD18" s="532"/>
    </row>
    <row r="19" spans="1:30" s="12" customFormat="1" ht="20.25">
      <c r="A19" s="81"/>
      <c r="B19" s="81"/>
      <c r="C19" s="8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7"/>
      <c r="R19" s="87"/>
      <c r="S19" s="87"/>
      <c r="T19" s="87"/>
      <c r="U19" s="87"/>
      <c r="V19" s="87"/>
      <c r="W19" s="87"/>
      <c r="X19" s="87"/>
      <c r="Y19" s="89"/>
      <c r="Z19" s="33"/>
      <c r="AA19" s="503"/>
      <c r="AB19" s="504"/>
      <c r="AC19" s="504"/>
      <c r="AD19" s="505"/>
    </row>
    <row r="20" spans="1:30" s="4" customFormat="1" ht="20.25">
      <c r="A20" s="493" t="s">
        <v>4</v>
      </c>
      <c r="B20" s="493"/>
      <c r="C20" s="493"/>
      <c r="D20" s="502" t="s">
        <v>209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34"/>
      <c r="AA20" s="506"/>
      <c r="AB20" s="507"/>
      <c r="AC20" s="507"/>
      <c r="AD20" s="508"/>
    </row>
    <row r="21" spans="1:30" s="12" customFormat="1" ht="20.25">
      <c r="A21" s="26"/>
      <c r="B21" s="26"/>
      <c r="C21" s="2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9"/>
      <c r="AA21" s="509"/>
      <c r="AB21" s="510"/>
      <c r="AC21" s="510"/>
      <c r="AD21" s="511"/>
    </row>
    <row r="22" spans="1:30" s="32" customFormat="1" ht="15.75">
      <c r="A22" s="493" t="s">
        <v>12</v>
      </c>
      <c r="B22" s="493"/>
      <c r="C22" s="493"/>
      <c r="D22" s="518" t="s">
        <v>207</v>
      </c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AA22" s="512"/>
      <c r="AB22" s="513"/>
      <c r="AC22" s="513"/>
      <c r="AD22" s="514"/>
    </row>
    <row r="23" spans="1:30" s="32" customFormat="1" ht="15.75">
      <c r="A23" s="493"/>
      <c r="B23" s="493"/>
      <c r="C23" s="493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AA23" s="515"/>
      <c r="AB23" s="516"/>
      <c r="AC23" s="516"/>
      <c r="AD23" s="517"/>
    </row>
    <row r="24" spans="1:30" s="12" customFormat="1" ht="20.25">
      <c r="A24" s="26"/>
      <c r="B24" s="26"/>
      <c r="C24" s="2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  <c r="U24" s="87"/>
      <c r="V24" s="87"/>
      <c r="W24" s="87"/>
      <c r="X24" s="87"/>
      <c r="Y24" s="89"/>
      <c r="AA24" s="484"/>
      <c r="AB24" s="485"/>
      <c r="AC24" s="485"/>
      <c r="AD24" s="486"/>
    </row>
    <row r="25" spans="1:30" s="32" customFormat="1" ht="15.75">
      <c r="A25" s="493" t="s">
        <v>13</v>
      </c>
      <c r="B25" s="493"/>
      <c r="C25" s="493"/>
      <c r="D25" s="494" t="s">
        <v>236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AA25" s="487"/>
      <c r="AB25" s="488"/>
      <c r="AC25" s="488"/>
      <c r="AD25" s="489"/>
    </row>
    <row r="26" spans="1:30" s="32" customFormat="1" ht="31.5" customHeight="1">
      <c r="A26" s="493"/>
      <c r="B26" s="493"/>
      <c r="C26" s="493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AA26" s="490"/>
      <c r="AB26" s="491"/>
      <c r="AC26" s="491"/>
      <c r="AD26" s="492"/>
    </row>
    <row r="27" spans="1:30" s="12" customFormat="1" ht="20.25">
      <c r="A27" s="26"/>
      <c r="B27" s="26"/>
      <c r="C27" s="2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7"/>
      <c r="R27" s="87"/>
      <c r="S27" s="87"/>
      <c r="T27" s="87"/>
      <c r="U27" s="87"/>
      <c r="V27" s="87"/>
      <c r="W27" s="87"/>
      <c r="X27" s="87"/>
      <c r="Y27" s="89"/>
      <c r="AA27" s="496"/>
      <c r="AB27" s="497"/>
      <c r="AC27" s="497"/>
      <c r="AD27" s="498"/>
    </row>
    <row r="28" spans="1:30" s="4" customFormat="1" ht="20.25">
      <c r="A28" s="493" t="s">
        <v>14</v>
      </c>
      <c r="B28" s="493"/>
      <c r="C28" s="493"/>
      <c r="D28" s="502" t="s">
        <v>206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35" t="s">
        <v>15</v>
      </c>
      <c r="AA28" s="499"/>
      <c r="AB28" s="500"/>
      <c r="AC28" s="500"/>
      <c r="AD28" s="501"/>
    </row>
    <row r="29" spans="1:30" s="4" customFormat="1" ht="18.75">
      <c r="A29" s="3"/>
      <c r="B29" s="3"/>
      <c r="C29" s="3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35" t="s">
        <v>16</v>
      </c>
      <c r="AA29" s="483"/>
      <c r="AB29" s="483"/>
      <c r="AC29" s="483"/>
      <c r="AD29" s="483"/>
    </row>
    <row r="30" spans="1:15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0" s="9" customFormat="1" ht="25.5">
      <c r="A31" s="476" t="s">
        <v>182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  <row r="32" spans="1:30" s="4" customFormat="1" ht="26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9" customFormat="1" ht="18.75">
      <c r="A33" s="476" t="s">
        <v>106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</row>
    <row r="34" spans="1:30" s="9" customFormat="1" ht="39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</row>
    <row r="35" spans="1:32" s="7" customFormat="1" ht="21" customHeight="1">
      <c r="A35" s="480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55"/>
      <c r="AF35" s="55"/>
    </row>
    <row r="36" spans="1:32" s="63" customFormat="1" ht="27" customHeight="1">
      <c r="A36" s="479" t="s">
        <v>210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86"/>
      <c r="AF36" s="86"/>
    </row>
    <row r="37" spans="1:32" s="63" customFormat="1" ht="27" customHeight="1">
      <c r="A37" s="479" t="s">
        <v>211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86"/>
      <c r="AF37" s="86"/>
    </row>
    <row r="38" spans="1:32" s="63" customFormat="1" ht="27" customHeight="1">
      <c r="A38" s="479" t="s">
        <v>214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86"/>
      <c r="AF38" s="86"/>
    </row>
    <row r="39" spans="1:32" s="64" customFormat="1" ht="54.75" customHeight="1">
      <c r="A39" s="479" t="s">
        <v>215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86"/>
      <c r="AF39" s="86"/>
    </row>
    <row r="40" spans="1:32" s="63" customFormat="1" ht="52.5" customHeight="1">
      <c r="A40" s="479" t="s">
        <v>216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86"/>
      <c r="AF40" s="86"/>
    </row>
    <row r="41" spans="1:32" s="63" customFormat="1" ht="54" customHeight="1">
      <c r="A41" s="479" t="s">
        <v>217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86"/>
      <c r="AF41" s="86"/>
    </row>
    <row r="42" spans="1:32" s="63" customFormat="1" ht="27" customHeight="1">
      <c r="A42" s="479" t="s">
        <v>218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86"/>
      <c r="AF42" s="86"/>
    </row>
    <row r="43" spans="1:32" s="63" customFormat="1" ht="54.75" customHeight="1">
      <c r="A43" s="479" t="s">
        <v>219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86"/>
      <c r="AF43" s="86"/>
    </row>
    <row r="44" spans="1:32" s="63" customFormat="1" ht="27" customHeight="1">
      <c r="A44" s="479" t="s">
        <v>220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86"/>
      <c r="AF44" s="86"/>
    </row>
    <row r="45" spans="1:30" s="9" customFormat="1" ht="18.75">
      <c r="A45" s="476" t="s">
        <v>107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</row>
    <row r="46" spans="1:30" s="9" customFormat="1" ht="18.7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</row>
    <row r="47" spans="1:32" s="7" customFormat="1" ht="24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55"/>
      <c r="AF47" s="55"/>
    </row>
    <row r="48" spans="1:32" s="63" customFormat="1" ht="21.75" customHeight="1">
      <c r="A48" s="479" t="s">
        <v>212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86"/>
      <c r="AF48" s="86"/>
    </row>
    <row r="49" spans="1:32" s="63" customFormat="1" ht="21.75" customHeight="1">
      <c r="A49" s="479" t="s">
        <v>213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86"/>
      <c r="AF49" s="86"/>
    </row>
    <row r="50" spans="1:30" s="9" customFormat="1" ht="18.75">
      <c r="A50" s="476" t="s">
        <v>108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</row>
    <row r="51" spans="1:30" s="9" customFormat="1" ht="38.25" customHeight="1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</row>
    <row r="52" spans="1:30" s="9" customFormat="1" ht="24" customHeight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</row>
    <row r="53" spans="1:30" s="9" customFormat="1" ht="24" customHeight="1">
      <c r="A53" s="473" t="s">
        <v>225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9" customFormat="1" ht="24" customHeight="1">
      <c r="A54" s="473" t="s">
        <v>228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9" customFormat="1" ht="24" customHeight="1">
      <c r="A55" s="473" t="s">
        <v>231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9" customFormat="1" ht="24" customHeight="1">
      <c r="A56" s="473" t="s">
        <v>229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9" customFormat="1" ht="24" customHeight="1">
      <c r="A57" s="473" t="s">
        <v>232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9" customFormat="1" ht="24" customHeight="1">
      <c r="A58" s="473" t="s">
        <v>230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  <row r="59" spans="1:30" s="4" customFormat="1" ht="2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</row>
    <row r="60" spans="1:30" s="9" customFormat="1" ht="39" customHeight="1">
      <c r="A60" s="475" t="s">
        <v>188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</row>
    <row r="61" spans="1:30" s="9" customFormat="1" ht="18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</row>
    <row r="62" spans="1:15" s="12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30" s="4" customFormat="1" ht="37.5">
      <c r="A63" s="388" t="s">
        <v>20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62" t="s">
        <v>109</v>
      </c>
      <c r="N63" s="389" t="s">
        <v>61</v>
      </c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1"/>
    </row>
    <row r="64" spans="1:30" s="4" customFormat="1" ht="18.75" customHeight="1">
      <c r="A64" s="467" t="s">
        <v>111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0" t="s">
        <v>116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 t="s">
        <v>117</v>
      </c>
      <c r="AA64" s="470"/>
      <c r="AB64" s="470"/>
      <c r="AC64" s="470"/>
      <c r="AD64" s="470"/>
    </row>
    <row r="65" spans="1:30" s="37" customFormat="1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9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</row>
    <row r="66" spans="1:30" s="37" customFormat="1" ht="27.75" customHeight="1">
      <c r="A66" s="467" t="s">
        <v>110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39" t="s">
        <v>35</v>
      </c>
      <c r="N66" s="458">
        <v>65270914.59</v>
      </c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58">
        <v>43992134.34</v>
      </c>
      <c r="AA66" s="459"/>
      <c r="AB66" s="459"/>
      <c r="AC66" s="459"/>
      <c r="AD66" s="460"/>
    </row>
    <row r="67" spans="1:30" s="4" customFormat="1" ht="18.75" customHeight="1">
      <c r="A67" s="278" t="s">
        <v>19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36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466"/>
      <c r="AA67" s="466"/>
      <c r="AB67" s="466"/>
      <c r="AC67" s="466"/>
      <c r="AD67" s="466"/>
    </row>
    <row r="68" spans="1:30" s="4" customFormat="1" ht="18.75" customHeight="1">
      <c r="A68" s="456" t="s">
        <v>113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36" t="s">
        <v>36</v>
      </c>
      <c r="N68" s="345">
        <f>38659872.8+16658509.56</f>
        <v>55318382.36</v>
      </c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7"/>
      <c r="Z68" s="352">
        <f>25864081.07+16658509.56</f>
        <v>42522590.63</v>
      </c>
      <c r="AA68" s="352"/>
      <c r="AB68" s="352"/>
      <c r="AC68" s="352"/>
      <c r="AD68" s="352"/>
    </row>
    <row r="69" spans="1:30" s="4" customFormat="1" ht="18.75">
      <c r="A69" s="464" t="s">
        <v>21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36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352"/>
      <c r="AA69" s="352"/>
      <c r="AB69" s="352"/>
      <c r="AC69" s="352"/>
      <c r="AD69" s="352"/>
    </row>
    <row r="70" spans="1:30" s="4" customFormat="1" ht="33.75" customHeight="1">
      <c r="A70" s="457" t="s">
        <v>18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38" t="s">
        <v>37</v>
      </c>
      <c r="N70" s="345">
        <v>38659872.8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7"/>
      <c r="Z70" s="352">
        <v>25864081.07</v>
      </c>
      <c r="AA70" s="352"/>
      <c r="AB70" s="352"/>
      <c r="AC70" s="352"/>
      <c r="AD70" s="352"/>
    </row>
    <row r="71" spans="1:30" s="4" customFormat="1" ht="18.75" customHeight="1">
      <c r="A71" s="457" t="s">
        <v>17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38" t="s">
        <v>38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</row>
    <row r="72" spans="1:30" s="4" customFormat="1" ht="18.75" customHeight="1">
      <c r="A72" s="457" t="s">
        <v>65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333" t="s">
        <v>39</v>
      </c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</row>
    <row r="73" spans="1:30" s="4" customFormat="1" ht="18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335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</row>
    <row r="74" spans="1:30" s="4" customFormat="1" ht="27" customHeight="1">
      <c r="A74" s="456" t="s">
        <v>114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36" t="s">
        <v>60</v>
      </c>
      <c r="N74" s="458">
        <v>9952532.23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60"/>
      <c r="Z74" s="461">
        <v>1469543.71</v>
      </c>
      <c r="AA74" s="461"/>
      <c r="AB74" s="461"/>
      <c r="AC74" s="461"/>
      <c r="AD74" s="461"/>
    </row>
    <row r="75" spans="1:30" s="4" customFormat="1" ht="18.75" customHeight="1">
      <c r="A75" s="464" t="s">
        <v>21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352"/>
      <c r="AA75" s="352"/>
      <c r="AB75" s="352"/>
      <c r="AC75" s="352"/>
      <c r="AD75" s="352"/>
    </row>
    <row r="76" spans="1:30" s="4" customFormat="1" ht="28.5" customHeight="1">
      <c r="A76" s="457" t="s">
        <v>115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38" t="s">
        <v>40</v>
      </c>
      <c r="N76" s="458">
        <v>7115874.28</v>
      </c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60"/>
      <c r="Z76" s="461">
        <v>1282498.37</v>
      </c>
      <c r="AA76" s="461"/>
      <c r="AB76" s="461"/>
      <c r="AC76" s="461"/>
      <c r="AD76" s="461"/>
    </row>
    <row r="77" spans="1:30" s="4" customFormat="1" ht="18.75" customHeight="1">
      <c r="A77" s="462" t="s">
        <v>112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36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352"/>
      <c r="AA77" s="352"/>
      <c r="AB77" s="352"/>
      <c r="AC77" s="352"/>
      <c r="AD77" s="352"/>
    </row>
    <row r="78" spans="1:30" s="4" customFormat="1" ht="18.75" customHeight="1">
      <c r="A78" s="455" t="s">
        <v>18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333" t="s">
        <v>41</v>
      </c>
      <c r="N78" s="363">
        <v>7115874.28</v>
      </c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>
        <v>1282498.37</v>
      </c>
      <c r="AA78" s="363"/>
      <c r="AB78" s="363"/>
      <c r="AC78" s="363"/>
      <c r="AD78" s="363"/>
    </row>
    <row r="79" spans="1:30" s="4" customFormat="1" ht="18.75" customHeigh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335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</row>
    <row r="80" spans="1:30" s="4" customFormat="1" ht="18.75" customHeight="1">
      <c r="A80" s="455" t="s">
        <v>17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333" t="s">
        <v>42</v>
      </c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</row>
    <row r="81" spans="1:30" s="4" customFormat="1" ht="18.75" customHeight="1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335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</row>
    <row r="82" spans="1:30" s="37" customFormat="1" ht="18.75" customHeight="1">
      <c r="A82" s="446" t="s">
        <v>183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36" t="s">
        <v>43</v>
      </c>
      <c r="N82" s="449">
        <f>+N84+N88</f>
        <v>279530.08</v>
      </c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0" s="4" customFormat="1" ht="18.75" customHeight="1">
      <c r="A83" s="396" t="s">
        <v>19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8"/>
      <c r="M83" s="36"/>
      <c r="N83" s="452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4"/>
    </row>
    <row r="84" spans="1:30" s="4" customFormat="1" ht="18.75" customHeight="1">
      <c r="A84" s="399" t="s">
        <v>63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1"/>
      <c r="M84" s="36" t="s">
        <v>44</v>
      </c>
      <c r="N84" s="431">
        <f>+N87</f>
        <v>165510.51</v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3"/>
    </row>
    <row r="85" spans="1:30" s="4" customFormat="1" ht="18.75" customHeight="1">
      <c r="A85" s="393" t="s">
        <v>21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5"/>
      <c r="M85" s="36"/>
      <c r="N85" s="440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</row>
    <row r="86" spans="1:30" s="4" customFormat="1" ht="18.75" customHeight="1">
      <c r="A86" s="357" t="s">
        <v>64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9"/>
      <c r="M86" s="38" t="s">
        <v>45</v>
      </c>
      <c r="N86" s="443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5"/>
    </row>
    <row r="87" spans="1:30" s="4" customFormat="1" ht="18.75" customHeight="1">
      <c r="A87" s="357" t="s">
        <v>66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9"/>
      <c r="M87" s="38" t="s">
        <v>46</v>
      </c>
      <c r="N87" s="431">
        <v>165510.51</v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3"/>
    </row>
    <row r="88" spans="1:30" s="4" customFormat="1" ht="18.75" customHeight="1">
      <c r="A88" s="437" t="s">
        <v>103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9"/>
      <c r="M88" s="36" t="s">
        <v>47</v>
      </c>
      <c r="N88" s="431">
        <f>+N90</f>
        <v>114019.57</v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3"/>
    </row>
    <row r="89" spans="1:30" s="4" customFormat="1" ht="18.75" customHeight="1">
      <c r="A89" s="393" t="s">
        <v>21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5"/>
      <c r="M89" s="36"/>
      <c r="N89" s="440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2"/>
    </row>
    <row r="90" spans="1:30" s="4" customFormat="1" ht="18.75" customHeight="1">
      <c r="A90" s="357" t="s">
        <v>67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9"/>
      <c r="M90" s="36" t="s">
        <v>48</v>
      </c>
      <c r="N90" s="431">
        <f>+N94+N95</f>
        <v>114019.57</v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3"/>
    </row>
    <row r="91" spans="1:30" s="4" customFormat="1" ht="18.75" customHeight="1">
      <c r="A91" s="360" t="s">
        <v>84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2"/>
      <c r="M91" s="36"/>
      <c r="N91" s="434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6"/>
    </row>
    <row r="92" spans="1:30" s="4" customFormat="1" ht="20.25" customHeight="1">
      <c r="A92" s="316" t="s">
        <v>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8"/>
      <c r="M92" s="38" t="s">
        <v>49</v>
      </c>
      <c r="N92" s="428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30"/>
    </row>
    <row r="93" spans="1:30" s="4" customFormat="1" ht="20.25" customHeight="1">
      <c r="A93" s="316" t="s">
        <v>86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8"/>
      <c r="M93" s="38" t="s">
        <v>50</v>
      </c>
      <c r="N93" s="428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30"/>
    </row>
    <row r="94" spans="1:30" s="4" customFormat="1" ht="20.25" customHeight="1">
      <c r="A94" s="316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38" t="s">
        <v>51</v>
      </c>
      <c r="N94" s="431">
        <v>113018.29</v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3"/>
    </row>
    <row r="95" spans="1:30" s="4" customFormat="1" ht="20.25" customHeight="1">
      <c r="A95" s="316" t="s">
        <v>88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8"/>
      <c r="M95" s="38" t="s">
        <v>52</v>
      </c>
      <c r="N95" s="431">
        <v>1001.28</v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3"/>
    </row>
    <row r="96" spans="1:30" s="4" customFormat="1" ht="20.25" customHeight="1">
      <c r="A96" s="316" t="s">
        <v>89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8"/>
      <c r="M96" s="38" t="s">
        <v>53</v>
      </c>
      <c r="N96" s="316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</row>
    <row r="97" spans="1:30" s="4" customFormat="1" ht="20.25" customHeight="1">
      <c r="A97" s="316" t="s">
        <v>90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8" t="s">
        <v>54</v>
      </c>
      <c r="N97" s="316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</row>
    <row r="98" spans="1:30" s="4" customFormat="1" ht="20.25" customHeight="1">
      <c r="A98" s="316" t="s">
        <v>91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8"/>
      <c r="M98" s="38" t="s">
        <v>55</v>
      </c>
      <c r="N98" s="316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</row>
    <row r="99" spans="1:30" s="4" customFormat="1" ht="20.25" customHeight="1">
      <c r="A99" s="316" t="s">
        <v>92</v>
      </c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8"/>
      <c r="M99" s="38" t="s">
        <v>56</v>
      </c>
      <c r="N99" s="316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</row>
    <row r="100" spans="1:30" s="4" customFormat="1" ht="20.25" customHeight="1">
      <c r="A100" s="351" t="s">
        <v>93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8" t="s">
        <v>57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</row>
    <row r="101" spans="1:30" s="4" customFormat="1" ht="20.25" customHeight="1">
      <c r="A101" s="319" t="s">
        <v>94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8" t="s">
        <v>58</v>
      </c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</row>
    <row r="102" spans="1:30" s="4" customFormat="1" ht="20.25" customHeight="1">
      <c r="A102" s="319" t="s">
        <v>95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33" t="s">
        <v>59</v>
      </c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</row>
    <row r="103" spans="1:30" s="4" customFormat="1" ht="20.2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35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</row>
    <row r="104" spans="1:30" s="4" customFormat="1" ht="20.25" customHeight="1">
      <c r="A104" s="316" t="s">
        <v>96</v>
      </c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8"/>
      <c r="M104" s="38" t="s">
        <v>78</v>
      </c>
      <c r="N104" s="316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</row>
    <row r="105" spans="1:30" s="4" customFormat="1" ht="20.25" customHeight="1">
      <c r="A105" s="316" t="s">
        <v>97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38" t="s">
        <v>79</v>
      </c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</row>
    <row r="106" spans="1:30" s="4" customFormat="1" ht="20.25" customHeight="1">
      <c r="A106" s="316" t="s">
        <v>98</v>
      </c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8"/>
      <c r="M106" s="38" t="s">
        <v>80</v>
      </c>
      <c r="N106" s="316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</row>
    <row r="107" spans="1:30" s="4" customFormat="1" ht="41.25" customHeight="1">
      <c r="A107" s="388" t="s">
        <v>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62" t="s">
        <v>109</v>
      </c>
      <c r="N107" s="389" t="s">
        <v>61</v>
      </c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1"/>
    </row>
    <row r="108" spans="1:30" s="4" customFormat="1" ht="20.25" customHeight="1">
      <c r="A108" s="316" t="s">
        <v>99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8"/>
      <c r="M108" s="38" t="s">
        <v>81</v>
      </c>
      <c r="N108" s="316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</row>
    <row r="109" spans="1:30" s="4" customFormat="1" ht="20.25" customHeight="1">
      <c r="A109" s="351" t="s">
        <v>100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8" t="s">
        <v>82</v>
      </c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</row>
    <row r="110" spans="1:30" s="9" customFormat="1" ht="18.75" customHeight="1">
      <c r="A110" s="319" t="s">
        <v>76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33" t="s">
        <v>83</v>
      </c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</row>
    <row r="111" spans="1:30" s="9" customFormat="1" ht="18.7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34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</row>
    <row r="112" spans="1:30" s="9" customFormat="1" ht="18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35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</row>
    <row r="113" spans="1:30" s="4" customFormat="1" ht="20.25" customHeight="1">
      <c r="A113" s="316" t="s">
        <v>101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8"/>
      <c r="M113" s="38" t="s">
        <v>118</v>
      </c>
      <c r="N113" s="316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</row>
    <row r="114" spans="1:30" s="4" customFormat="1" ht="20.25" customHeight="1">
      <c r="A114" s="316" t="s">
        <v>102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8"/>
      <c r="M114" s="38" t="s">
        <v>119</v>
      </c>
      <c r="N114" s="316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</row>
    <row r="115" spans="1:30" s="4" customFormat="1" ht="39.75" customHeight="1">
      <c r="A115" s="357" t="s">
        <v>68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6" t="s">
        <v>120</v>
      </c>
      <c r="N115" s="357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9"/>
    </row>
    <row r="116" spans="1:30" s="4" customFormat="1" ht="18.75" customHeight="1">
      <c r="A116" s="360" t="s">
        <v>84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2"/>
      <c r="M116" s="36"/>
      <c r="N116" s="360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2"/>
    </row>
    <row r="117" spans="1:30" s="4" customFormat="1" ht="20.25" customHeight="1">
      <c r="A117" s="316" t="s">
        <v>85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8"/>
      <c r="M117" s="38" t="s">
        <v>121</v>
      </c>
      <c r="N117" s="316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</row>
    <row r="118" spans="1:30" s="4" customFormat="1" ht="20.25" customHeight="1">
      <c r="A118" s="316" t="s">
        <v>86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8"/>
      <c r="M118" s="38" t="s">
        <v>122</v>
      </c>
      <c r="N118" s="316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</row>
    <row r="119" spans="1:30" s="4" customFormat="1" ht="20.25" customHeight="1">
      <c r="A119" s="316" t="s">
        <v>87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8"/>
      <c r="M119" s="38" t="s">
        <v>123</v>
      </c>
      <c r="N119" s="428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30"/>
    </row>
    <row r="120" spans="1:30" s="4" customFormat="1" ht="20.25" customHeight="1">
      <c r="A120" s="316" t="s">
        <v>88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8"/>
      <c r="M120" s="38" t="s">
        <v>124</v>
      </c>
      <c r="N120" s="428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30"/>
    </row>
    <row r="121" spans="1:30" s="4" customFormat="1" ht="20.25" customHeight="1">
      <c r="A121" s="316" t="s">
        <v>89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8"/>
      <c r="M121" s="38" t="s">
        <v>125</v>
      </c>
      <c r="N121" s="428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30"/>
    </row>
    <row r="122" spans="1:30" s="4" customFormat="1" ht="20.25" customHeight="1">
      <c r="A122" s="316" t="s">
        <v>90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8"/>
      <c r="M122" s="38" t="s">
        <v>126</v>
      </c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30"/>
    </row>
    <row r="123" spans="1:30" s="4" customFormat="1" ht="20.25" customHeight="1">
      <c r="A123" s="316" t="s">
        <v>91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8"/>
      <c r="M123" s="38" t="s">
        <v>127</v>
      </c>
      <c r="N123" s="316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</row>
    <row r="124" spans="1:30" s="4" customFormat="1" ht="20.25" customHeight="1">
      <c r="A124" s="316" t="s">
        <v>92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8"/>
      <c r="M124" s="38" t="s">
        <v>128</v>
      </c>
      <c r="N124" s="316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</row>
    <row r="125" spans="1:30" s="4" customFormat="1" ht="20.25" customHeight="1">
      <c r="A125" s="348" t="s">
        <v>93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50"/>
      <c r="M125" s="38" t="s">
        <v>129</v>
      </c>
      <c r="N125" s="348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50"/>
    </row>
    <row r="126" spans="1:30" s="4" customFormat="1" ht="20.25" customHeight="1">
      <c r="A126" s="316" t="s">
        <v>94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8"/>
      <c r="M126" s="38" t="s">
        <v>130</v>
      </c>
      <c r="N126" s="316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8"/>
    </row>
    <row r="127" spans="1:30" s="4" customFormat="1" ht="20.25" customHeight="1">
      <c r="A127" s="422" t="s">
        <v>95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4"/>
      <c r="M127" s="333" t="s">
        <v>131</v>
      </c>
      <c r="N127" s="422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4"/>
    </row>
    <row r="128" spans="1:30" s="4" customFormat="1" ht="20.25" customHeight="1">
      <c r="A128" s="425"/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7"/>
      <c r="M128" s="335"/>
      <c r="N128" s="425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7"/>
    </row>
    <row r="129" spans="1:30" s="4" customFormat="1" ht="20.25" customHeight="1">
      <c r="A129" s="316" t="s">
        <v>96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  <c r="M129" s="38" t="s">
        <v>132</v>
      </c>
      <c r="N129" s="316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8"/>
    </row>
    <row r="130" spans="1:30" s="4" customFormat="1" ht="20.25" customHeight="1">
      <c r="A130" s="316" t="s">
        <v>97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8"/>
      <c r="M130" s="38" t="s">
        <v>133</v>
      </c>
      <c r="N130" s="316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8"/>
    </row>
    <row r="131" spans="1:30" s="4" customFormat="1" ht="20.25" customHeight="1">
      <c r="A131" s="316" t="s">
        <v>98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8"/>
      <c r="M131" s="38" t="s">
        <v>134</v>
      </c>
      <c r="N131" s="316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8"/>
    </row>
    <row r="132" spans="1:30" s="4" customFormat="1" ht="20.25" customHeight="1">
      <c r="A132" s="316" t="s">
        <v>99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8"/>
      <c r="M132" s="38" t="s">
        <v>135</v>
      </c>
      <c r="N132" s="316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8"/>
    </row>
    <row r="133" spans="1:30" s="4" customFormat="1" ht="20.25" customHeight="1">
      <c r="A133" s="348" t="s">
        <v>100</v>
      </c>
      <c r="B133" s="349"/>
      <c r="C133" s="349"/>
      <c r="D133" s="349"/>
      <c r="E133" s="349"/>
      <c r="F133" s="349"/>
      <c r="G133" s="349"/>
      <c r="H133" s="349"/>
      <c r="I133" s="349"/>
      <c r="J133" s="349"/>
      <c r="K133" s="349"/>
      <c r="L133" s="350"/>
      <c r="M133" s="38" t="s">
        <v>136</v>
      </c>
      <c r="N133" s="348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50"/>
    </row>
    <row r="134" spans="1:30" s="9" customFormat="1" ht="18.75" customHeight="1">
      <c r="A134" s="319" t="s">
        <v>76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33" t="s">
        <v>137</v>
      </c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</row>
    <row r="135" spans="1:30" s="9" customFormat="1" ht="18.7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34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</row>
    <row r="136" spans="1:30" s="9" customFormat="1" ht="18.7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35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</row>
    <row r="137" spans="1:30" s="4" customFormat="1" ht="20.25" customHeight="1">
      <c r="A137" s="316" t="s">
        <v>101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8" t="s">
        <v>138</v>
      </c>
      <c r="N137" s="316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8"/>
    </row>
    <row r="138" spans="1:30" s="4" customFormat="1" ht="20.25" customHeight="1">
      <c r="A138" s="316" t="s">
        <v>102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8"/>
      <c r="M138" s="38" t="s">
        <v>139</v>
      </c>
      <c r="N138" s="316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8"/>
    </row>
    <row r="139" spans="1:30" s="37" customFormat="1" ht="33.75" customHeight="1">
      <c r="A139" s="405" t="s">
        <v>184</v>
      </c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7"/>
      <c r="M139" s="61"/>
      <c r="N139" s="408" t="s">
        <v>185</v>
      </c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10"/>
      <c r="Z139" s="411" t="s">
        <v>187</v>
      </c>
      <c r="AA139" s="412"/>
      <c r="AB139" s="412"/>
      <c r="AC139" s="412"/>
      <c r="AD139" s="413"/>
    </row>
    <row r="140" spans="1:30" s="37" customFormat="1" ht="18.75" customHeight="1">
      <c r="A140" s="414" t="s">
        <v>110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59" t="s">
        <v>140</v>
      </c>
      <c r="N140" s="417">
        <f>+N142</f>
        <v>1101300.35</v>
      </c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9"/>
      <c r="Z140" s="420">
        <f>+Z142</f>
        <v>1034267.02</v>
      </c>
      <c r="AA140" s="421"/>
      <c r="AB140" s="421"/>
      <c r="AC140" s="421"/>
      <c r="AD140" s="421"/>
    </row>
    <row r="141" spans="1:30" s="4" customFormat="1" ht="18.75" customHeight="1">
      <c r="A141" s="396" t="s">
        <v>21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8"/>
      <c r="M141" s="36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64"/>
      <c r="AA141" s="364"/>
      <c r="AB141" s="364"/>
      <c r="AC141" s="364"/>
      <c r="AD141" s="364"/>
    </row>
    <row r="142" spans="1:30" s="4" customFormat="1" ht="18.75" customHeight="1">
      <c r="A142" s="399" t="s">
        <v>104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1"/>
      <c r="M142" s="36" t="s">
        <v>141</v>
      </c>
      <c r="N142" s="402">
        <f>+N144</f>
        <v>1101300.35</v>
      </c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4"/>
      <c r="Z142" s="368">
        <f>+Z144</f>
        <v>1034267.02</v>
      </c>
      <c r="AA142" s="364"/>
      <c r="AB142" s="364"/>
      <c r="AC142" s="364"/>
      <c r="AD142" s="364"/>
    </row>
    <row r="143" spans="1:30" s="4" customFormat="1" ht="18.75" customHeight="1">
      <c r="A143" s="393" t="s">
        <v>19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5"/>
      <c r="M143" s="36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64"/>
      <c r="AA143" s="364"/>
      <c r="AB143" s="364"/>
      <c r="AC143" s="364"/>
      <c r="AD143" s="364"/>
    </row>
    <row r="144" spans="1:30" s="4" customFormat="1" ht="18.75" customHeight="1">
      <c r="A144" s="357" t="s">
        <v>67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9"/>
      <c r="M144" s="36" t="s">
        <v>142</v>
      </c>
      <c r="N144" s="392">
        <f>+N151+N156+N162+N167</f>
        <v>1101300.35</v>
      </c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68">
        <f>+Z151+Z156+Z162+Z167</f>
        <v>1034267.02</v>
      </c>
      <c r="AA144" s="364"/>
      <c r="AB144" s="364"/>
      <c r="AC144" s="364"/>
      <c r="AD144" s="364"/>
    </row>
    <row r="145" spans="1:30" s="4" customFormat="1" ht="18.75" customHeight="1">
      <c r="A145" s="360" t="s">
        <v>105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2"/>
      <c r="M145" s="36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64"/>
      <c r="AA145" s="364"/>
      <c r="AB145" s="364"/>
      <c r="AC145" s="364"/>
      <c r="AD145" s="364"/>
    </row>
    <row r="146" spans="1:30" s="4" customFormat="1" ht="20.25" customHeight="1">
      <c r="A146" s="316" t="s">
        <v>85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8"/>
      <c r="M146" s="38" t="s">
        <v>143</v>
      </c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64"/>
      <c r="AA146" s="364"/>
      <c r="AB146" s="364"/>
      <c r="AC146" s="364"/>
      <c r="AD146" s="364"/>
    </row>
    <row r="147" spans="1:30" s="4" customFormat="1" ht="20.25" customHeight="1">
      <c r="A147" s="316" t="s">
        <v>86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8"/>
      <c r="M147" s="38" t="s">
        <v>144</v>
      </c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64"/>
      <c r="AA147" s="364"/>
      <c r="AB147" s="364"/>
      <c r="AC147" s="364"/>
      <c r="AD147" s="364"/>
    </row>
    <row r="148" spans="1:30" s="4" customFormat="1" ht="20.25" customHeight="1">
      <c r="A148" s="316" t="s">
        <v>87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8"/>
      <c r="M148" s="38" t="s">
        <v>145</v>
      </c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64"/>
      <c r="AA148" s="364"/>
      <c r="AB148" s="364"/>
      <c r="AC148" s="364"/>
      <c r="AD148" s="364"/>
    </row>
    <row r="149" spans="1:30" s="4" customFormat="1" ht="20.25" customHeight="1">
      <c r="A149" s="316" t="s">
        <v>88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8"/>
      <c r="M149" s="38" t="s">
        <v>146</v>
      </c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64"/>
      <c r="AA149" s="364"/>
      <c r="AB149" s="364"/>
      <c r="AC149" s="364"/>
      <c r="AD149" s="364"/>
    </row>
    <row r="150" spans="1:30" s="4" customFormat="1" ht="20.25" customHeight="1">
      <c r="A150" s="316" t="s">
        <v>89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8"/>
      <c r="M150" s="38" t="s">
        <v>147</v>
      </c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4"/>
      <c r="AB150" s="364"/>
      <c r="AC150" s="364"/>
      <c r="AD150" s="364"/>
    </row>
    <row r="151" spans="1:30" s="4" customFormat="1" ht="20.25" customHeight="1">
      <c r="A151" s="316" t="s">
        <v>90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8"/>
      <c r="M151" s="38" t="s">
        <v>148</v>
      </c>
      <c r="N151" s="363">
        <v>764448.38</v>
      </c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92">
        <f>+N151</f>
        <v>764448.38</v>
      </c>
      <c r="AA151" s="364"/>
      <c r="AB151" s="364"/>
      <c r="AC151" s="364"/>
      <c r="AD151" s="364"/>
    </row>
    <row r="152" spans="1:30" s="4" customFormat="1" ht="20.25" customHeight="1">
      <c r="A152" s="316" t="s">
        <v>91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8"/>
      <c r="M152" s="38" t="s">
        <v>149</v>
      </c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4"/>
      <c r="AA152" s="364"/>
      <c r="AB152" s="364"/>
      <c r="AC152" s="364"/>
      <c r="AD152" s="364"/>
    </row>
    <row r="153" spans="1:30" s="4" customFormat="1" ht="20.25" customHeight="1">
      <c r="A153" s="316" t="s">
        <v>92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  <c r="M153" s="38" t="s">
        <v>150</v>
      </c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4"/>
      <c r="AA153" s="364"/>
      <c r="AB153" s="364"/>
      <c r="AC153" s="364"/>
      <c r="AD153" s="364"/>
    </row>
    <row r="154" spans="1:30" s="4" customFormat="1" ht="42.75" customHeight="1">
      <c r="A154" s="388" t="s">
        <v>20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62" t="s">
        <v>109</v>
      </c>
      <c r="N154" s="389" t="s">
        <v>61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1"/>
    </row>
    <row r="155" spans="1:30" s="4" customFormat="1" ht="20.25" customHeight="1">
      <c r="A155" s="348" t="s">
        <v>93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50"/>
      <c r="M155" s="38" t="s">
        <v>151</v>
      </c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4"/>
      <c r="AA155" s="364"/>
      <c r="AB155" s="364"/>
      <c r="AC155" s="364"/>
      <c r="AD155" s="364"/>
    </row>
    <row r="156" spans="1:30" s="4" customFormat="1" ht="20.25" customHeight="1">
      <c r="A156" s="316" t="s">
        <v>94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8" t="s">
        <v>152</v>
      </c>
      <c r="N156" s="381">
        <v>26436.64</v>
      </c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7"/>
      <c r="Z156" s="364">
        <f>+N156</f>
        <v>26436.64</v>
      </c>
      <c r="AA156" s="364"/>
      <c r="AB156" s="364"/>
      <c r="AC156" s="364"/>
      <c r="AD156" s="364"/>
    </row>
    <row r="157" spans="1:30" s="4" customFormat="1" ht="20.25" customHeight="1">
      <c r="A157" s="319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33" t="s">
        <v>153</v>
      </c>
      <c r="N157" s="382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4"/>
      <c r="Z157" s="370"/>
      <c r="AA157" s="371"/>
      <c r="AB157" s="371"/>
      <c r="AC157" s="371"/>
      <c r="AD157" s="372"/>
    </row>
    <row r="158" spans="1:30" s="4" customFormat="1" ht="20.2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35"/>
      <c r="N158" s="385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7"/>
      <c r="Z158" s="376"/>
      <c r="AA158" s="377"/>
      <c r="AB158" s="377"/>
      <c r="AC158" s="377"/>
      <c r="AD158" s="378"/>
    </row>
    <row r="159" spans="1:30" s="4" customFormat="1" ht="20.25" customHeight="1">
      <c r="A159" s="316" t="s">
        <v>96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8"/>
      <c r="M159" s="38" t="s">
        <v>154</v>
      </c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4"/>
      <c r="AA159" s="364"/>
      <c r="AB159" s="364"/>
      <c r="AC159" s="364"/>
      <c r="AD159" s="364"/>
    </row>
    <row r="160" spans="1:30" s="4" customFormat="1" ht="20.25" customHeight="1">
      <c r="A160" s="316" t="s">
        <v>97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8"/>
      <c r="M160" s="38" t="s">
        <v>155</v>
      </c>
      <c r="N160" s="381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7"/>
      <c r="Z160" s="364"/>
      <c r="AA160" s="364"/>
      <c r="AB160" s="364"/>
      <c r="AC160" s="364"/>
      <c r="AD160" s="364"/>
    </row>
    <row r="161" spans="1:30" s="4" customFormat="1" ht="20.25" customHeight="1">
      <c r="A161" s="316" t="s">
        <v>98</v>
      </c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318"/>
      <c r="M161" s="38" t="s">
        <v>156</v>
      </c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4"/>
      <c r="AA161" s="364"/>
      <c r="AB161" s="364"/>
      <c r="AC161" s="364"/>
      <c r="AD161" s="364"/>
    </row>
    <row r="162" spans="1:30" s="4" customFormat="1" ht="20.25" customHeight="1">
      <c r="A162" s="316" t="s">
        <v>99</v>
      </c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318"/>
      <c r="M162" s="38" t="s">
        <v>157</v>
      </c>
      <c r="N162" s="365">
        <v>32291</v>
      </c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80"/>
      <c r="Z162" s="368">
        <f>+N162</f>
        <v>32291</v>
      </c>
      <c r="AA162" s="364"/>
      <c r="AB162" s="364"/>
      <c r="AC162" s="364"/>
      <c r="AD162" s="364"/>
    </row>
    <row r="163" spans="1:30" s="4" customFormat="1" ht="20.25" customHeight="1">
      <c r="A163" s="351" t="s">
        <v>100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8" t="s">
        <v>158</v>
      </c>
      <c r="N163" s="365">
        <f>+N162</f>
        <v>32291</v>
      </c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7"/>
      <c r="Z163" s="368">
        <f>+N163</f>
        <v>32291</v>
      </c>
      <c r="AA163" s="364"/>
      <c r="AB163" s="364"/>
      <c r="AC163" s="364"/>
      <c r="AD163" s="364"/>
    </row>
    <row r="164" spans="1:30" s="9" customFormat="1" ht="18.75" customHeight="1">
      <c r="A164" s="319" t="s">
        <v>76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33" t="s">
        <v>159</v>
      </c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70"/>
      <c r="AA164" s="371"/>
      <c r="AB164" s="371"/>
      <c r="AC164" s="371"/>
      <c r="AD164" s="372"/>
    </row>
    <row r="165" spans="1:30" s="9" customFormat="1" ht="18.7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34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73"/>
      <c r="AA165" s="374"/>
      <c r="AB165" s="374"/>
      <c r="AC165" s="374"/>
      <c r="AD165" s="375"/>
    </row>
    <row r="166" spans="1:30" s="9" customFormat="1" ht="18.7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35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76"/>
      <c r="AA166" s="377"/>
      <c r="AB166" s="377"/>
      <c r="AC166" s="377"/>
      <c r="AD166" s="378"/>
    </row>
    <row r="167" spans="1:30" s="4" customFormat="1" ht="20.25" customHeight="1">
      <c r="A167" s="316" t="s">
        <v>101</v>
      </c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318"/>
      <c r="M167" s="38" t="s">
        <v>160</v>
      </c>
      <c r="N167" s="363">
        <v>278124.33</v>
      </c>
      <c r="O167" s="363"/>
      <c r="P167" s="363"/>
      <c r="Q167" s="363"/>
      <c r="R167" s="363"/>
      <c r="S167" s="363"/>
      <c r="T167" s="363"/>
      <c r="U167" s="363"/>
      <c r="V167" s="363"/>
      <c r="W167" s="363"/>
      <c r="X167" s="363"/>
      <c r="Y167" s="363"/>
      <c r="Z167" s="364">
        <v>211091</v>
      </c>
      <c r="AA167" s="364"/>
      <c r="AB167" s="364"/>
      <c r="AC167" s="364"/>
      <c r="AD167" s="364"/>
    </row>
    <row r="168" spans="1:30" s="4" customFormat="1" ht="20.25" customHeight="1">
      <c r="A168" s="316" t="s">
        <v>102</v>
      </c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  <c r="L168" s="318"/>
      <c r="M168" s="38" t="s">
        <v>161</v>
      </c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20"/>
      <c r="AA168" s="320"/>
      <c r="AB168" s="320"/>
      <c r="AC168" s="320"/>
      <c r="AD168" s="320"/>
    </row>
    <row r="169" spans="1:30" s="4" customFormat="1" ht="18.75" customHeight="1">
      <c r="A169" s="357" t="s">
        <v>68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9"/>
      <c r="M169" s="36" t="s">
        <v>162</v>
      </c>
      <c r="N169" s="345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7"/>
      <c r="Z169" s="320"/>
      <c r="AA169" s="320"/>
      <c r="AB169" s="320"/>
      <c r="AC169" s="320"/>
      <c r="AD169" s="320"/>
    </row>
    <row r="170" spans="1:30" s="4" customFormat="1" ht="18.75" customHeight="1">
      <c r="A170" s="360" t="s">
        <v>105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2"/>
      <c r="M170" s="36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20"/>
      <c r="AA170" s="320"/>
      <c r="AB170" s="320"/>
      <c r="AC170" s="320"/>
      <c r="AD170" s="320"/>
    </row>
    <row r="171" spans="1:30" s="4" customFormat="1" ht="20.25" customHeight="1">
      <c r="A171" s="316" t="s">
        <v>85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8"/>
      <c r="M171" s="38" t="s">
        <v>163</v>
      </c>
      <c r="N171" s="345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7"/>
      <c r="Z171" s="320"/>
      <c r="AA171" s="320"/>
      <c r="AB171" s="320"/>
      <c r="AC171" s="320"/>
      <c r="AD171" s="320"/>
    </row>
    <row r="172" spans="1:30" s="4" customFormat="1" ht="20.25" customHeight="1">
      <c r="A172" s="316" t="s">
        <v>86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8"/>
      <c r="M172" s="38" t="s">
        <v>164</v>
      </c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20"/>
      <c r="AA172" s="320"/>
      <c r="AB172" s="320"/>
      <c r="AC172" s="320"/>
      <c r="AD172" s="320"/>
    </row>
    <row r="173" spans="1:30" s="4" customFormat="1" ht="20.25" customHeight="1">
      <c r="A173" s="316" t="s">
        <v>87</v>
      </c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  <c r="L173" s="318"/>
      <c r="M173" s="38" t="s">
        <v>165</v>
      </c>
      <c r="N173" s="354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6"/>
      <c r="Z173" s="320"/>
      <c r="AA173" s="320"/>
      <c r="AB173" s="320"/>
      <c r="AC173" s="320"/>
      <c r="AD173" s="320"/>
    </row>
    <row r="174" spans="1:30" s="4" customFormat="1" ht="20.25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8"/>
      <c r="M174" s="38" t="s">
        <v>166</v>
      </c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20"/>
      <c r="AA174" s="320"/>
      <c r="AB174" s="320"/>
      <c r="AC174" s="320"/>
      <c r="AD174" s="320"/>
    </row>
    <row r="175" spans="1:30" s="4" customFormat="1" ht="20.25" customHeight="1">
      <c r="A175" s="316" t="s">
        <v>89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8"/>
      <c r="M175" s="38" t="s">
        <v>167</v>
      </c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20"/>
      <c r="AA175" s="320"/>
      <c r="AB175" s="320"/>
      <c r="AC175" s="320"/>
      <c r="AD175" s="320"/>
    </row>
    <row r="176" spans="1:30" s="4" customFormat="1" ht="20.25" customHeight="1">
      <c r="A176" s="316" t="s">
        <v>90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8"/>
      <c r="M176" s="38" t="s">
        <v>168</v>
      </c>
      <c r="N176" s="354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6"/>
      <c r="Z176" s="320"/>
      <c r="AA176" s="320"/>
      <c r="AB176" s="320"/>
      <c r="AC176" s="320"/>
      <c r="AD176" s="320"/>
    </row>
    <row r="177" spans="1:30" s="4" customFormat="1" ht="20.25" customHeight="1">
      <c r="A177" s="316" t="s">
        <v>91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8"/>
      <c r="M177" s="38" t="s">
        <v>169</v>
      </c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20"/>
      <c r="AA177" s="320"/>
      <c r="AB177" s="320"/>
      <c r="AC177" s="320"/>
      <c r="AD177" s="320"/>
    </row>
    <row r="178" spans="1:30" s="4" customFormat="1" ht="20.25" customHeight="1">
      <c r="A178" s="316" t="s">
        <v>92</v>
      </c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  <c r="L178" s="318"/>
      <c r="M178" s="38" t="s">
        <v>170</v>
      </c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20"/>
      <c r="AA178" s="320"/>
      <c r="AB178" s="320"/>
      <c r="AC178" s="320"/>
      <c r="AD178" s="320"/>
    </row>
    <row r="179" spans="1:30" s="4" customFormat="1" ht="20.25" customHeight="1">
      <c r="A179" s="348" t="s">
        <v>93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50"/>
      <c r="M179" s="38" t="s">
        <v>171</v>
      </c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20"/>
      <c r="AA179" s="320"/>
      <c r="AB179" s="320"/>
      <c r="AC179" s="320"/>
      <c r="AD179" s="320"/>
    </row>
    <row r="180" spans="1:30" s="4" customFormat="1" ht="20.25" customHeight="1">
      <c r="A180" s="316" t="s">
        <v>94</v>
      </c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318"/>
      <c r="M180" s="38" t="s">
        <v>172</v>
      </c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20"/>
      <c r="AA180" s="320"/>
      <c r="AB180" s="320"/>
      <c r="AC180" s="320"/>
      <c r="AD180" s="320"/>
    </row>
    <row r="181" spans="1:30" s="4" customFormat="1" ht="20.25" customHeight="1">
      <c r="A181" s="319" t="s">
        <v>95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33" t="s">
        <v>173</v>
      </c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36"/>
      <c r="AA181" s="337"/>
      <c r="AB181" s="337"/>
      <c r="AC181" s="337"/>
      <c r="AD181" s="338"/>
    </row>
    <row r="182" spans="1:30" s="4" customFormat="1" ht="20.2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35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42"/>
      <c r="AA182" s="343"/>
      <c r="AB182" s="343"/>
      <c r="AC182" s="343"/>
      <c r="AD182" s="344"/>
    </row>
    <row r="183" spans="1:30" s="4" customFormat="1" ht="20.25" customHeight="1">
      <c r="A183" s="316" t="s">
        <v>96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8"/>
      <c r="M183" s="38" t="s">
        <v>174</v>
      </c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20"/>
      <c r="AA183" s="320"/>
      <c r="AB183" s="320"/>
      <c r="AC183" s="320"/>
      <c r="AD183" s="320"/>
    </row>
    <row r="184" spans="1:30" s="4" customFormat="1" ht="20.25" customHeight="1">
      <c r="A184" s="316" t="s">
        <v>97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8"/>
      <c r="M184" s="38" t="s">
        <v>175</v>
      </c>
      <c r="N184" s="345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320"/>
      <c r="AA184" s="320"/>
      <c r="AB184" s="320"/>
      <c r="AC184" s="320"/>
      <c r="AD184" s="320"/>
    </row>
    <row r="185" spans="1:30" s="4" customFormat="1" ht="20.25" customHeight="1">
      <c r="A185" s="316" t="s">
        <v>98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8"/>
      <c r="M185" s="38" t="s">
        <v>176</v>
      </c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20"/>
      <c r="AA185" s="320"/>
      <c r="AB185" s="320"/>
      <c r="AC185" s="320"/>
      <c r="AD185" s="320"/>
    </row>
    <row r="186" spans="1:30" s="4" customFormat="1" ht="20.25" customHeight="1">
      <c r="A186" s="316" t="s">
        <v>99</v>
      </c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318"/>
      <c r="M186" s="38" t="s">
        <v>177</v>
      </c>
      <c r="N186" s="345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7"/>
      <c r="Z186" s="320"/>
      <c r="AA186" s="320"/>
      <c r="AB186" s="320"/>
      <c r="AC186" s="320"/>
      <c r="AD186" s="320"/>
    </row>
    <row r="187" spans="1:30" s="4" customFormat="1" ht="20.25" customHeight="1">
      <c r="A187" s="348" t="s">
        <v>100</v>
      </c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38" t="s">
        <v>178</v>
      </c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20"/>
      <c r="AA187" s="320"/>
      <c r="AB187" s="320"/>
      <c r="AC187" s="320"/>
      <c r="AD187" s="320"/>
    </row>
    <row r="188" spans="1:30" s="9" customFormat="1" ht="18.75" customHeight="1">
      <c r="A188" s="319" t="s">
        <v>76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33" t="s">
        <v>179</v>
      </c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36"/>
      <c r="AA188" s="337"/>
      <c r="AB188" s="337"/>
      <c r="AC188" s="337"/>
      <c r="AD188" s="338"/>
    </row>
    <row r="189" spans="1:30" s="9" customFormat="1" ht="18.7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34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39"/>
      <c r="AA189" s="340"/>
      <c r="AB189" s="340"/>
      <c r="AC189" s="340"/>
      <c r="AD189" s="341"/>
    </row>
    <row r="190" spans="1:30" s="9" customFormat="1" ht="18.7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35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42"/>
      <c r="AA190" s="343"/>
      <c r="AB190" s="343"/>
      <c r="AC190" s="343"/>
      <c r="AD190" s="344"/>
    </row>
    <row r="191" spans="1:30" s="4" customFormat="1" ht="30" customHeight="1">
      <c r="A191" s="316" t="s">
        <v>101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8" t="s">
        <v>180</v>
      </c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20"/>
      <c r="AA191" s="320"/>
      <c r="AB191" s="320"/>
      <c r="AC191" s="320"/>
      <c r="AD191" s="320"/>
    </row>
    <row r="192" spans="1:30" s="4" customFormat="1" ht="36" customHeight="1">
      <c r="A192" s="316" t="s">
        <v>102</v>
      </c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318"/>
      <c r="M192" s="38" t="s">
        <v>181</v>
      </c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20"/>
      <c r="AA192" s="320"/>
      <c r="AB192" s="320"/>
      <c r="AC192" s="320"/>
      <c r="AD192" s="320"/>
    </row>
    <row r="193" spans="1:15" s="4" customFormat="1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 s="4" customFormat="1" ht="20.25">
      <c r="A194" s="321" t="s">
        <v>186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</row>
    <row r="195" spans="1:30" s="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Z195" s="322"/>
      <c r="AA195" s="322"/>
      <c r="AB195" s="322"/>
      <c r="AC195" s="322"/>
      <c r="AD195" s="322"/>
    </row>
    <row r="196" spans="1:30" s="40" customFormat="1" ht="15.75">
      <c r="A196" s="302" t="s">
        <v>20</v>
      </c>
      <c r="B196" s="303"/>
      <c r="C196" s="303"/>
      <c r="D196" s="303"/>
      <c r="E196" s="303"/>
      <c r="F196" s="303"/>
      <c r="G196" s="303"/>
      <c r="H196" s="304"/>
      <c r="I196" s="314" t="s">
        <v>109</v>
      </c>
      <c r="J196" s="314" t="s">
        <v>22</v>
      </c>
      <c r="K196" s="314"/>
      <c r="L196" s="314"/>
      <c r="M196" s="314"/>
      <c r="N196" s="323" t="s">
        <v>23</v>
      </c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</row>
    <row r="197" spans="1:30" s="40" customFormat="1" ht="15" customHeight="1">
      <c r="A197" s="305"/>
      <c r="B197" s="306"/>
      <c r="C197" s="306"/>
      <c r="D197" s="306"/>
      <c r="E197" s="306"/>
      <c r="F197" s="306"/>
      <c r="G197" s="306"/>
      <c r="H197" s="307"/>
      <c r="I197" s="314"/>
      <c r="J197" s="314"/>
      <c r="K197" s="314"/>
      <c r="L197" s="314"/>
      <c r="M197" s="314"/>
      <c r="N197" s="324" t="s">
        <v>190</v>
      </c>
      <c r="O197" s="325"/>
      <c r="P197" s="326"/>
      <c r="Q197" s="314" t="s">
        <v>191</v>
      </c>
      <c r="R197" s="314"/>
      <c r="S197" s="314"/>
      <c r="T197" s="314"/>
      <c r="U197" s="314"/>
      <c r="V197" s="314"/>
      <c r="W197" s="314"/>
      <c r="X197" s="314"/>
      <c r="Y197" s="308" t="s">
        <v>192</v>
      </c>
      <c r="Z197" s="302" t="s">
        <v>193</v>
      </c>
      <c r="AA197" s="303"/>
      <c r="AB197" s="303"/>
      <c r="AC197" s="304"/>
      <c r="AD197" s="314" t="s">
        <v>194</v>
      </c>
    </row>
    <row r="198" spans="1:30" s="40" customFormat="1" ht="188.25" customHeight="1">
      <c r="A198" s="305"/>
      <c r="B198" s="306"/>
      <c r="C198" s="306"/>
      <c r="D198" s="306"/>
      <c r="E198" s="306"/>
      <c r="F198" s="306"/>
      <c r="G198" s="306"/>
      <c r="H198" s="307"/>
      <c r="I198" s="314"/>
      <c r="J198" s="314"/>
      <c r="K198" s="314"/>
      <c r="L198" s="314"/>
      <c r="M198" s="314"/>
      <c r="N198" s="327"/>
      <c r="O198" s="328"/>
      <c r="P198" s="329"/>
      <c r="Q198" s="314"/>
      <c r="R198" s="314"/>
      <c r="S198" s="314"/>
      <c r="T198" s="314"/>
      <c r="U198" s="314"/>
      <c r="V198" s="314"/>
      <c r="W198" s="314"/>
      <c r="X198" s="314"/>
      <c r="Y198" s="309"/>
      <c r="Z198" s="311"/>
      <c r="AA198" s="312"/>
      <c r="AB198" s="312"/>
      <c r="AC198" s="313"/>
      <c r="AD198" s="314"/>
    </row>
    <row r="199" spans="1:30" s="40" customFormat="1" ht="15.75" customHeight="1">
      <c r="A199" s="305"/>
      <c r="B199" s="306"/>
      <c r="C199" s="306"/>
      <c r="D199" s="306"/>
      <c r="E199" s="306"/>
      <c r="F199" s="306"/>
      <c r="G199" s="306"/>
      <c r="H199" s="307"/>
      <c r="I199" s="314"/>
      <c r="J199" s="314"/>
      <c r="K199" s="314"/>
      <c r="L199" s="314"/>
      <c r="M199" s="314"/>
      <c r="N199" s="327"/>
      <c r="O199" s="328"/>
      <c r="P199" s="329"/>
      <c r="Q199" s="556" t="s">
        <v>247</v>
      </c>
      <c r="R199" s="556" t="s">
        <v>234</v>
      </c>
      <c r="S199" s="556" t="s">
        <v>235</v>
      </c>
      <c r="T199" s="310" t="s">
        <v>221</v>
      </c>
      <c r="U199" s="557" t="s">
        <v>237</v>
      </c>
      <c r="V199" s="310" t="s">
        <v>226</v>
      </c>
      <c r="W199" s="556" t="s">
        <v>233</v>
      </c>
      <c r="X199" s="553" t="s">
        <v>249</v>
      </c>
      <c r="Y199" s="309"/>
      <c r="Z199" s="292" t="s">
        <v>203</v>
      </c>
      <c r="AA199" s="293" t="s">
        <v>0</v>
      </c>
      <c r="AB199" s="296" t="s">
        <v>227</v>
      </c>
      <c r="AC199" s="296" t="s">
        <v>243</v>
      </c>
      <c r="AD199" s="314"/>
    </row>
    <row r="200" spans="1:30" s="40" customFormat="1" ht="15.75">
      <c r="A200" s="305"/>
      <c r="B200" s="306"/>
      <c r="C200" s="306"/>
      <c r="D200" s="306"/>
      <c r="E200" s="306"/>
      <c r="F200" s="306"/>
      <c r="G200" s="306"/>
      <c r="H200" s="307"/>
      <c r="I200" s="314"/>
      <c r="J200" s="314"/>
      <c r="K200" s="314"/>
      <c r="L200" s="314"/>
      <c r="M200" s="314"/>
      <c r="N200" s="327"/>
      <c r="O200" s="328"/>
      <c r="P200" s="329"/>
      <c r="Q200" s="292"/>
      <c r="R200" s="292"/>
      <c r="S200" s="292"/>
      <c r="T200" s="314"/>
      <c r="U200" s="315"/>
      <c r="V200" s="314"/>
      <c r="W200" s="292"/>
      <c r="X200" s="554"/>
      <c r="Y200" s="309"/>
      <c r="Z200" s="292"/>
      <c r="AA200" s="294"/>
      <c r="AB200" s="296"/>
      <c r="AC200" s="296"/>
      <c r="AD200" s="314"/>
    </row>
    <row r="201" spans="1:30" s="40" customFormat="1" ht="15.75">
      <c r="A201" s="305"/>
      <c r="B201" s="306"/>
      <c r="C201" s="306"/>
      <c r="D201" s="306"/>
      <c r="E201" s="306"/>
      <c r="F201" s="306"/>
      <c r="G201" s="306"/>
      <c r="H201" s="307"/>
      <c r="I201" s="314"/>
      <c r="J201" s="314"/>
      <c r="K201" s="314"/>
      <c r="L201" s="314"/>
      <c r="M201" s="314"/>
      <c r="N201" s="327"/>
      <c r="O201" s="328"/>
      <c r="P201" s="329"/>
      <c r="Q201" s="292"/>
      <c r="R201" s="292"/>
      <c r="S201" s="292"/>
      <c r="T201" s="314"/>
      <c r="U201" s="315"/>
      <c r="V201" s="314"/>
      <c r="W201" s="292"/>
      <c r="X201" s="554"/>
      <c r="Y201" s="309"/>
      <c r="Z201" s="292"/>
      <c r="AA201" s="294"/>
      <c r="AB201" s="296"/>
      <c r="AC201" s="296"/>
      <c r="AD201" s="314"/>
    </row>
    <row r="202" spans="1:30" s="40" customFormat="1" ht="273.75" customHeight="1">
      <c r="A202" s="311"/>
      <c r="B202" s="312"/>
      <c r="C202" s="312"/>
      <c r="D202" s="312"/>
      <c r="E202" s="312"/>
      <c r="F202" s="312"/>
      <c r="G202" s="312"/>
      <c r="H202" s="313"/>
      <c r="I202" s="314"/>
      <c r="J202" s="314"/>
      <c r="K202" s="314"/>
      <c r="L202" s="314"/>
      <c r="M202" s="314"/>
      <c r="N202" s="330"/>
      <c r="O202" s="331"/>
      <c r="P202" s="332"/>
      <c r="Q202" s="292"/>
      <c r="R202" s="292"/>
      <c r="S202" s="292"/>
      <c r="T202" s="314"/>
      <c r="U202" s="315"/>
      <c r="V202" s="314"/>
      <c r="W202" s="292"/>
      <c r="X202" s="555"/>
      <c r="Y202" s="310"/>
      <c r="Z202" s="292"/>
      <c r="AA202" s="295"/>
      <c r="AB202" s="296"/>
      <c r="AC202" s="296"/>
      <c r="AD202" s="314"/>
    </row>
    <row r="203" spans="1:30" s="40" customFormat="1" ht="22.5" customHeight="1">
      <c r="A203" s="297">
        <v>1</v>
      </c>
      <c r="B203" s="298"/>
      <c r="C203" s="298"/>
      <c r="D203" s="298"/>
      <c r="E203" s="298"/>
      <c r="F203" s="298"/>
      <c r="G203" s="298"/>
      <c r="H203" s="299"/>
      <c r="I203" s="58">
        <v>2</v>
      </c>
      <c r="J203" s="297">
        <v>3</v>
      </c>
      <c r="K203" s="298"/>
      <c r="L203" s="298"/>
      <c r="M203" s="299"/>
      <c r="N203" s="296">
        <v>4</v>
      </c>
      <c r="O203" s="300"/>
      <c r="P203" s="301"/>
      <c r="Q203" s="58">
        <v>5</v>
      </c>
      <c r="R203" s="164">
        <v>6</v>
      </c>
      <c r="S203" s="173">
        <v>7</v>
      </c>
      <c r="T203" s="60">
        <v>8</v>
      </c>
      <c r="U203" s="58"/>
      <c r="V203" s="60">
        <v>10</v>
      </c>
      <c r="W203" s="60">
        <v>8</v>
      </c>
      <c r="X203" s="60">
        <v>9</v>
      </c>
      <c r="Y203" s="60">
        <v>10</v>
      </c>
      <c r="Z203" s="173">
        <v>11</v>
      </c>
      <c r="AA203" s="164">
        <v>12</v>
      </c>
      <c r="AB203" s="164">
        <v>13</v>
      </c>
      <c r="AC203" s="94" t="s">
        <v>197</v>
      </c>
      <c r="AD203" s="58" t="s">
        <v>198</v>
      </c>
    </row>
    <row r="204" spans="1:30" s="41" customFormat="1" ht="22.5">
      <c r="A204" s="196" t="s">
        <v>189</v>
      </c>
      <c r="B204" s="196"/>
      <c r="C204" s="196"/>
      <c r="D204" s="196"/>
      <c r="E204" s="196"/>
      <c r="F204" s="196"/>
      <c r="G204" s="196"/>
      <c r="H204" s="196"/>
      <c r="I204" s="36" t="s">
        <v>35</v>
      </c>
      <c r="J204" s="286">
        <f>N204+Z204+AA204+AB204+AD204</f>
        <v>579438.84</v>
      </c>
      <c r="K204" s="287"/>
      <c r="L204" s="287"/>
      <c r="M204" s="288"/>
      <c r="N204" s="193">
        <v>0</v>
      </c>
      <c r="O204" s="194"/>
      <c r="P204" s="195"/>
      <c r="Q204" s="66">
        <v>0</v>
      </c>
      <c r="R204" s="166">
        <v>0</v>
      </c>
      <c r="S204" s="166">
        <v>0</v>
      </c>
      <c r="T204" s="66"/>
      <c r="U204" s="66"/>
      <c r="V204" s="66"/>
      <c r="W204" s="66">
        <v>0</v>
      </c>
      <c r="X204" s="66">
        <v>0</v>
      </c>
      <c r="Y204" s="66"/>
      <c r="Z204" s="166">
        <v>392883.96</v>
      </c>
      <c r="AA204" s="166">
        <v>52959.82</v>
      </c>
      <c r="AB204" s="166">
        <v>133595.06</v>
      </c>
      <c r="AC204" s="166">
        <v>0</v>
      </c>
      <c r="AD204" s="66">
        <v>0</v>
      </c>
    </row>
    <row r="205" spans="1:33" s="41" customFormat="1" ht="20.25">
      <c r="A205" s="289" t="s">
        <v>238</v>
      </c>
      <c r="B205" s="290"/>
      <c r="C205" s="290"/>
      <c r="D205" s="290"/>
      <c r="E205" s="290"/>
      <c r="F205" s="290"/>
      <c r="G205" s="290"/>
      <c r="H205" s="291"/>
      <c r="I205" s="36" t="s">
        <v>36</v>
      </c>
      <c r="J205" s="286">
        <f>N205+Z205+AA205+AB205+AD205</f>
        <v>0</v>
      </c>
      <c r="K205" s="287"/>
      <c r="L205" s="287"/>
      <c r="M205" s="288"/>
      <c r="N205" s="193"/>
      <c r="O205" s="194"/>
      <c r="P205" s="195"/>
      <c r="Q205" s="66"/>
      <c r="R205" s="166"/>
      <c r="S205" s="166"/>
      <c r="T205" s="66"/>
      <c r="U205" s="66"/>
      <c r="V205" s="66"/>
      <c r="W205" s="66"/>
      <c r="X205" s="66"/>
      <c r="Y205" s="66"/>
      <c r="Z205" s="66"/>
      <c r="AA205" s="166"/>
      <c r="AB205" s="166"/>
      <c r="AC205" s="166"/>
      <c r="AD205" s="166"/>
      <c r="AE205" s="171"/>
      <c r="AF205" s="171"/>
      <c r="AG205" s="97"/>
    </row>
    <row r="206" spans="1:30" s="43" customFormat="1" ht="18.75">
      <c r="A206" s="196" t="s">
        <v>199</v>
      </c>
      <c r="B206" s="196"/>
      <c r="C206" s="196"/>
      <c r="D206" s="196"/>
      <c r="E206" s="196"/>
      <c r="F206" s="196"/>
      <c r="G206" s="196"/>
      <c r="H206" s="196"/>
      <c r="I206" s="36" t="s">
        <v>37</v>
      </c>
      <c r="J206" s="285">
        <f>N206+Q206+R206+S206+Y206+Z206+AA206+AB206+AD206+T206+U206+V206+W206+X206</f>
        <v>41973463.09</v>
      </c>
      <c r="K206" s="285"/>
      <c r="L206" s="285"/>
      <c r="M206" s="285"/>
      <c r="N206" s="258">
        <f>N215</f>
        <v>38835411.53</v>
      </c>
      <c r="O206" s="249"/>
      <c r="P206" s="249"/>
      <c r="Q206" s="68">
        <f aca="true" t="shared" si="0" ref="Q206:Y206">Q208</f>
        <v>627914.21</v>
      </c>
      <c r="R206" s="165">
        <f t="shared" si="0"/>
        <v>21924</v>
      </c>
      <c r="S206" s="165">
        <f t="shared" si="0"/>
        <v>776051.55</v>
      </c>
      <c r="T206" s="68">
        <f t="shared" si="0"/>
        <v>0</v>
      </c>
      <c r="U206" s="68">
        <f t="shared" si="0"/>
        <v>0</v>
      </c>
      <c r="V206" s="68">
        <f t="shared" si="0"/>
        <v>0</v>
      </c>
      <c r="W206" s="68">
        <f t="shared" si="0"/>
        <v>303185.52</v>
      </c>
      <c r="X206" s="68">
        <f t="shared" si="0"/>
        <v>20000</v>
      </c>
      <c r="Y206" s="68">
        <f t="shared" si="0"/>
        <v>0</v>
      </c>
      <c r="Z206" s="169">
        <f>Z209</f>
        <v>1285076.16</v>
      </c>
      <c r="AA206" s="169">
        <f>AA209</f>
        <v>89475.18</v>
      </c>
      <c r="AB206" s="95">
        <f>AB209</f>
        <v>14424.94</v>
      </c>
      <c r="AC206" s="95">
        <f>AC209</f>
        <v>0</v>
      </c>
      <c r="AD206" s="69">
        <f>AD209</f>
        <v>0</v>
      </c>
    </row>
    <row r="207" spans="1:30" s="42" customFormat="1" ht="18.75">
      <c r="A207" s="275" t="s">
        <v>19</v>
      </c>
      <c r="B207" s="275"/>
      <c r="C207" s="275"/>
      <c r="D207" s="275"/>
      <c r="E207" s="275"/>
      <c r="F207" s="275"/>
      <c r="G207" s="275"/>
      <c r="H207" s="275"/>
      <c r="I207" s="36"/>
      <c r="J207" s="192"/>
      <c r="K207" s="192"/>
      <c r="L207" s="192"/>
      <c r="M207" s="192"/>
      <c r="N207" s="248"/>
      <c r="O207" s="249"/>
      <c r="P207" s="249"/>
      <c r="Q207" s="66"/>
      <c r="R207" s="166"/>
      <c r="S207" s="166"/>
      <c r="T207" s="66"/>
      <c r="U207" s="66"/>
      <c r="V207" s="66"/>
      <c r="W207" s="66"/>
      <c r="X207" s="66"/>
      <c r="Y207" s="70"/>
      <c r="Z207" s="170"/>
      <c r="AA207" s="170"/>
      <c r="AB207" s="170"/>
      <c r="AC207" s="170"/>
      <c r="AD207" s="71"/>
    </row>
    <row r="208" spans="1:30" s="9" customFormat="1" ht="21.75" customHeight="1">
      <c r="A208" s="278" t="s">
        <v>200</v>
      </c>
      <c r="B208" s="278"/>
      <c r="C208" s="278"/>
      <c r="D208" s="278"/>
      <c r="E208" s="278"/>
      <c r="F208" s="278"/>
      <c r="G208" s="278"/>
      <c r="H208" s="278"/>
      <c r="I208" s="38" t="s">
        <v>38</v>
      </c>
      <c r="J208" s="279">
        <f>Q208+R208+S208+Y208+T208+U208+V208+W208+X208</f>
        <v>1749075.28</v>
      </c>
      <c r="K208" s="280"/>
      <c r="L208" s="280"/>
      <c r="M208" s="281"/>
      <c r="N208" s="256"/>
      <c r="O208" s="249"/>
      <c r="P208" s="249"/>
      <c r="Q208" s="65">
        <f aca="true" t="shared" si="1" ref="Q208:Y208">Q215</f>
        <v>627914.21</v>
      </c>
      <c r="R208" s="167">
        <f t="shared" si="1"/>
        <v>21924</v>
      </c>
      <c r="S208" s="167">
        <f t="shared" si="1"/>
        <v>776051.55</v>
      </c>
      <c r="T208" s="65">
        <f t="shared" si="1"/>
        <v>0</v>
      </c>
      <c r="U208" s="65">
        <f t="shared" si="1"/>
        <v>0</v>
      </c>
      <c r="V208" s="65">
        <f t="shared" si="1"/>
        <v>0</v>
      </c>
      <c r="W208" s="65">
        <f t="shared" si="1"/>
        <v>303185.52</v>
      </c>
      <c r="X208" s="65">
        <f t="shared" si="1"/>
        <v>20000</v>
      </c>
      <c r="Y208" s="65">
        <f t="shared" si="1"/>
        <v>0</v>
      </c>
      <c r="Z208" s="92"/>
      <c r="AA208" s="92"/>
      <c r="AB208" s="92"/>
      <c r="AC208" s="92"/>
      <c r="AD208" s="72"/>
    </row>
    <row r="209" spans="1:30" s="9" customFormat="1" ht="18.75">
      <c r="A209" s="278" t="s">
        <v>201</v>
      </c>
      <c r="B209" s="278"/>
      <c r="C209" s="278"/>
      <c r="D209" s="278"/>
      <c r="E209" s="278"/>
      <c r="F209" s="278"/>
      <c r="G209" s="278"/>
      <c r="H209" s="278"/>
      <c r="I209" s="282" t="s">
        <v>39</v>
      </c>
      <c r="J209" s="218">
        <f>Z209+AA209+AB209+AD209+AC209</f>
        <v>1388976.28</v>
      </c>
      <c r="K209" s="219"/>
      <c r="L209" s="219"/>
      <c r="M209" s="220"/>
      <c r="N209" s="256"/>
      <c r="O209" s="255"/>
      <c r="P209" s="255"/>
      <c r="Q209" s="254"/>
      <c r="R209" s="250"/>
      <c r="S209" s="250"/>
      <c r="T209" s="252"/>
      <c r="U209" s="252"/>
      <c r="V209" s="252"/>
      <c r="W209" s="252"/>
      <c r="X209" s="252"/>
      <c r="Y209" s="254"/>
      <c r="Z209" s="272">
        <f>Z215-Z204</f>
        <v>1285076.16</v>
      </c>
      <c r="AA209" s="272">
        <f>AA215-AA204</f>
        <v>89475.18</v>
      </c>
      <c r="AB209" s="272">
        <f>AB215-AB204</f>
        <v>14424.94</v>
      </c>
      <c r="AC209" s="272">
        <f>AC215-AC204</f>
        <v>0</v>
      </c>
      <c r="AD209" s="272">
        <f>AD215-AD204</f>
        <v>0</v>
      </c>
    </row>
    <row r="210" spans="1:30" s="9" customFormat="1" ht="18.75">
      <c r="A210" s="278"/>
      <c r="B210" s="278"/>
      <c r="C210" s="278"/>
      <c r="D210" s="278"/>
      <c r="E210" s="278"/>
      <c r="F210" s="278"/>
      <c r="G210" s="278"/>
      <c r="H210" s="278"/>
      <c r="I210" s="283"/>
      <c r="J210" s="221"/>
      <c r="K210" s="222"/>
      <c r="L210" s="222"/>
      <c r="M210" s="223"/>
      <c r="N210" s="255"/>
      <c r="O210" s="255"/>
      <c r="P210" s="255"/>
      <c r="Q210" s="254"/>
      <c r="R210" s="277"/>
      <c r="S210" s="277"/>
      <c r="T210" s="276"/>
      <c r="U210" s="276"/>
      <c r="V210" s="276"/>
      <c r="W210" s="276"/>
      <c r="X210" s="276"/>
      <c r="Y210" s="254"/>
      <c r="Z210" s="273"/>
      <c r="AA210" s="273"/>
      <c r="AB210" s="273"/>
      <c r="AC210" s="273"/>
      <c r="AD210" s="273"/>
    </row>
    <row r="211" spans="1:30" s="9" customFormat="1" ht="18.75">
      <c r="A211" s="278"/>
      <c r="B211" s="278"/>
      <c r="C211" s="278"/>
      <c r="D211" s="278"/>
      <c r="E211" s="278"/>
      <c r="F211" s="278"/>
      <c r="G211" s="278"/>
      <c r="H211" s="278"/>
      <c r="I211" s="283"/>
      <c r="J211" s="221"/>
      <c r="K211" s="222"/>
      <c r="L211" s="222"/>
      <c r="M211" s="223"/>
      <c r="N211" s="255"/>
      <c r="O211" s="255"/>
      <c r="P211" s="255"/>
      <c r="Q211" s="254"/>
      <c r="R211" s="277"/>
      <c r="S211" s="277"/>
      <c r="T211" s="276"/>
      <c r="U211" s="276"/>
      <c r="V211" s="276"/>
      <c r="W211" s="276"/>
      <c r="X211" s="276"/>
      <c r="Y211" s="254"/>
      <c r="Z211" s="273"/>
      <c r="AA211" s="273"/>
      <c r="AB211" s="273"/>
      <c r="AC211" s="273"/>
      <c r="AD211" s="273"/>
    </row>
    <row r="212" spans="1:30" s="9" customFormat="1" ht="18.75">
      <c r="A212" s="278"/>
      <c r="B212" s="278"/>
      <c r="C212" s="278"/>
      <c r="D212" s="278"/>
      <c r="E212" s="278"/>
      <c r="F212" s="278"/>
      <c r="G212" s="278"/>
      <c r="H212" s="278"/>
      <c r="I212" s="283"/>
      <c r="J212" s="221"/>
      <c r="K212" s="222"/>
      <c r="L212" s="222"/>
      <c r="M212" s="223"/>
      <c r="N212" s="255"/>
      <c r="O212" s="255"/>
      <c r="P212" s="255"/>
      <c r="Q212" s="254"/>
      <c r="R212" s="277"/>
      <c r="S212" s="277"/>
      <c r="T212" s="276"/>
      <c r="U212" s="276"/>
      <c r="V212" s="276"/>
      <c r="W212" s="276"/>
      <c r="X212" s="276"/>
      <c r="Y212" s="254"/>
      <c r="Z212" s="273"/>
      <c r="AA212" s="273"/>
      <c r="AB212" s="273"/>
      <c r="AC212" s="273"/>
      <c r="AD212" s="273"/>
    </row>
    <row r="213" spans="1:30" s="9" customFormat="1" ht="18.75">
      <c r="A213" s="278"/>
      <c r="B213" s="278"/>
      <c r="C213" s="278"/>
      <c r="D213" s="278"/>
      <c r="E213" s="278"/>
      <c r="F213" s="278"/>
      <c r="G213" s="278"/>
      <c r="H213" s="278"/>
      <c r="I213" s="283"/>
      <c r="J213" s="221"/>
      <c r="K213" s="222"/>
      <c r="L213" s="222"/>
      <c r="M213" s="223"/>
      <c r="N213" s="255"/>
      <c r="O213" s="255"/>
      <c r="P213" s="255"/>
      <c r="Q213" s="254"/>
      <c r="R213" s="277"/>
      <c r="S213" s="277"/>
      <c r="T213" s="276"/>
      <c r="U213" s="276"/>
      <c r="V213" s="276"/>
      <c r="W213" s="276"/>
      <c r="X213" s="276"/>
      <c r="Y213" s="254"/>
      <c r="Z213" s="273"/>
      <c r="AA213" s="273"/>
      <c r="AB213" s="273"/>
      <c r="AC213" s="273"/>
      <c r="AD213" s="273"/>
    </row>
    <row r="214" spans="1:30" s="9" customFormat="1" ht="21.75" customHeight="1">
      <c r="A214" s="278"/>
      <c r="B214" s="278"/>
      <c r="C214" s="278"/>
      <c r="D214" s="278"/>
      <c r="E214" s="278"/>
      <c r="F214" s="278"/>
      <c r="G214" s="278"/>
      <c r="H214" s="278"/>
      <c r="I214" s="284"/>
      <c r="J214" s="224"/>
      <c r="K214" s="225"/>
      <c r="L214" s="225"/>
      <c r="M214" s="226"/>
      <c r="N214" s="255"/>
      <c r="O214" s="255"/>
      <c r="P214" s="255"/>
      <c r="Q214" s="254"/>
      <c r="R214" s="251"/>
      <c r="S214" s="251"/>
      <c r="T214" s="253"/>
      <c r="U214" s="253"/>
      <c r="V214" s="253"/>
      <c r="W214" s="253"/>
      <c r="X214" s="253"/>
      <c r="Y214" s="254"/>
      <c r="Z214" s="274"/>
      <c r="AA214" s="274"/>
      <c r="AB214" s="274"/>
      <c r="AC214" s="274"/>
      <c r="AD214" s="274"/>
    </row>
    <row r="215" spans="1:30" s="43" customFormat="1" ht="17.25" customHeight="1">
      <c r="A215" s="196" t="s">
        <v>239</v>
      </c>
      <c r="B215" s="196"/>
      <c r="C215" s="196"/>
      <c r="D215" s="196"/>
      <c r="E215" s="196"/>
      <c r="F215" s="196"/>
      <c r="G215" s="196"/>
      <c r="H215" s="196"/>
      <c r="I215" s="36" t="s">
        <v>60</v>
      </c>
      <c r="J215" s="264">
        <f>J217+J223+J232+J234+J235+J241+J244+J245</f>
        <v>42552901.93</v>
      </c>
      <c r="K215" s="264"/>
      <c r="L215" s="264"/>
      <c r="M215" s="264"/>
      <c r="N215" s="258">
        <f>N217+N223+N232+N234+N235+N241+N244+N245</f>
        <v>38835411.53</v>
      </c>
      <c r="O215" s="249"/>
      <c r="P215" s="249"/>
      <c r="Q215" s="68">
        <f aca="true" t="shared" si="2" ref="Q215:AC215">Q217+Q223+Q232+Q234+Q235+Q241+Q244+Q245</f>
        <v>627914.21</v>
      </c>
      <c r="R215" s="165">
        <f t="shared" si="2"/>
        <v>21924</v>
      </c>
      <c r="S215" s="165">
        <f t="shared" si="2"/>
        <v>776051.55</v>
      </c>
      <c r="T215" s="68">
        <f t="shared" si="2"/>
        <v>0</v>
      </c>
      <c r="U215" s="68">
        <f t="shared" si="2"/>
        <v>0</v>
      </c>
      <c r="V215" s="68">
        <f t="shared" si="2"/>
        <v>0</v>
      </c>
      <c r="W215" s="68">
        <f t="shared" si="2"/>
        <v>303185.52</v>
      </c>
      <c r="X215" s="68">
        <f t="shared" si="2"/>
        <v>20000</v>
      </c>
      <c r="Y215" s="68">
        <f t="shared" si="2"/>
        <v>0</v>
      </c>
      <c r="Z215" s="169">
        <f t="shared" si="2"/>
        <v>1677960.12</v>
      </c>
      <c r="AA215" s="169">
        <f t="shared" si="2"/>
        <v>142435</v>
      </c>
      <c r="AB215" s="169">
        <f t="shared" si="2"/>
        <v>148020</v>
      </c>
      <c r="AC215" s="169">
        <f t="shared" si="2"/>
        <v>0</v>
      </c>
      <c r="AD215" s="69">
        <f>AD217+AD223+AD232+AD234+AD235+AD241+AD244+AD245</f>
        <v>0</v>
      </c>
    </row>
    <row r="216" spans="1:30" s="9" customFormat="1" ht="18.75">
      <c r="A216" s="275" t="s">
        <v>19</v>
      </c>
      <c r="B216" s="275"/>
      <c r="C216" s="275"/>
      <c r="D216" s="275"/>
      <c r="E216" s="275"/>
      <c r="F216" s="275"/>
      <c r="G216" s="275"/>
      <c r="H216" s="275"/>
      <c r="I216" s="36"/>
      <c r="J216" s="192"/>
      <c r="K216" s="192"/>
      <c r="L216" s="192"/>
      <c r="M216" s="192"/>
      <c r="N216" s="248"/>
      <c r="O216" s="249"/>
      <c r="P216" s="249"/>
      <c r="Q216" s="66"/>
      <c r="R216" s="166"/>
      <c r="S216" s="166"/>
      <c r="T216" s="66"/>
      <c r="U216" s="66"/>
      <c r="V216" s="66"/>
      <c r="W216" s="66"/>
      <c r="X216" s="66"/>
      <c r="Y216" s="66"/>
      <c r="Z216" s="170"/>
      <c r="AA216" s="170"/>
      <c r="AB216" s="170"/>
      <c r="AC216" s="170"/>
      <c r="AD216" s="71"/>
    </row>
    <row r="217" spans="1:30" s="4" customFormat="1" ht="20.25" customHeight="1">
      <c r="A217" s="189" t="s">
        <v>240</v>
      </c>
      <c r="B217" s="190"/>
      <c r="C217" s="190"/>
      <c r="D217" s="190"/>
      <c r="E217" s="190"/>
      <c r="F217" s="190"/>
      <c r="G217" s="190"/>
      <c r="H217" s="191"/>
      <c r="I217" s="215" t="s">
        <v>40</v>
      </c>
      <c r="J217" s="265">
        <f>J220+J221+J222</f>
        <v>35189636.06</v>
      </c>
      <c r="K217" s="266"/>
      <c r="L217" s="266"/>
      <c r="M217" s="267"/>
      <c r="N217" s="258">
        <f>N220+N221+N222</f>
        <v>34175395.31</v>
      </c>
      <c r="O217" s="271"/>
      <c r="P217" s="271"/>
      <c r="Q217" s="264">
        <f aca="true" t="shared" si="3" ref="Q217:AA217">Q220+Q221+Q222</f>
        <v>0</v>
      </c>
      <c r="R217" s="263">
        <f t="shared" si="3"/>
        <v>0</v>
      </c>
      <c r="S217" s="263">
        <f t="shared" si="3"/>
        <v>0</v>
      </c>
      <c r="T217" s="264">
        <f>T220+T221+T222</f>
        <v>0</v>
      </c>
      <c r="U217" s="264">
        <f>U220+U221+U222</f>
        <v>0</v>
      </c>
      <c r="V217" s="264">
        <f>V220+V221+V222</f>
        <v>0</v>
      </c>
      <c r="W217" s="264">
        <f>W220+W221+W222</f>
        <v>0</v>
      </c>
      <c r="X217" s="264">
        <f>X220+X221+X222</f>
        <v>0</v>
      </c>
      <c r="Y217" s="264">
        <f t="shared" si="3"/>
        <v>0</v>
      </c>
      <c r="Z217" s="259">
        <f t="shared" si="3"/>
        <v>1014240.75</v>
      </c>
      <c r="AA217" s="259">
        <f t="shared" si="3"/>
        <v>0</v>
      </c>
      <c r="AB217" s="259">
        <f>AB220+AB221+AB222</f>
        <v>0</v>
      </c>
      <c r="AC217" s="259">
        <f>AC220+AC221+AC222</f>
        <v>0</v>
      </c>
      <c r="AD217" s="261">
        <f>AD220+AD221+AD222</f>
        <v>0</v>
      </c>
    </row>
    <row r="218" spans="1:30" s="4" customFormat="1" ht="20.25" customHeight="1">
      <c r="A218" s="212"/>
      <c r="B218" s="213"/>
      <c r="C218" s="213"/>
      <c r="D218" s="213"/>
      <c r="E218" s="213"/>
      <c r="F218" s="213"/>
      <c r="G218" s="213"/>
      <c r="H218" s="214"/>
      <c r="I218" s="217"/>
      <c r="J218" s="268"/>
      <c r="K218" s="269"/>
      <c r="L218" s="269"/>
      <c r="M218" s="270"/>
      <c r="N218" s="271"/>
      <c r="O218" s="271"/>
      <c r="P218" s="271"/>
      <c r="Q218" s="264"/>
      <c r="R218" s="263"/>
      <c r="S218" s="263"/>
      <c r="T218" s="264"/>
      <c r="U218" s="264"/>
      <c r="V218" s="264"/>
      <c r="W218" s="264"/>
      <c r="X218" s="264"/>
      <c r="Y218" s="264"/>
      <c r="Z218" s="260"/>
      <c r="AA218" s="260"/>
      <c r="AB218" s="260"/>
      <c r="AC218" s="260"/>
      <c r="AD218" s="262"/>
    </row>
    <row r="219" spans="1:30" s="4" customFormat="1" ht="18.75">
      <c r="A219" s="241" t="s">
        <v>21</v>
      </c>
      <c r="B219" s="242"/>
      <c r="C219" s="242"/>
      <c r="D219" s="242"/>
      <c r="E219" s="242"/>
      <c r="F219" s="242"/>
      <c r="G219" s="242"/>
      <c r="H219" s="243"/>
      <c r="I219" s="36"/>
      <c r="J219" s="192"/>
      <c r="K219" s="192"/>
      <c r="L219" s="192"/>
      <c r="M219" s="192"/>
      <c r="N219" s="248"/>
      <c r="O219" s="255"/>
      <c r="P219" s="255"/>
      <c r="Q219" s="70"/>
      <c r="R219" s="168"/>
      <c r="S219" s="168"/>
      <c r="T219" s="70"/>
      <c r="U219" s="70"/>
      <c r="V219" s="70"/>
      <c r="W219" s="70"/>
      <c r="X219" s="70"/>
      <c r="Y219" s="70"/>
      <c r="Z219" s="170"/>
      <c r="AA219" s="170"/>
      <c r="AB219" s="170"/>
      <c r="AC219" s="170"/>
      <c r="AD219" s="71"/>
    </row>
    <row r="220" spans="1:30" s="4" customFormat="1" ht="18.75">
      <c r="A220" s="233" t="s">
        <v>70</v>
      </c>
      <c r="B220" s="234"/>
      <c r="C220" s="234"/>
      <c r="D220" s="234"/>
      <c r="E220" s="234"/>
      <c r="F220" s="234"/>
      <c r="G220" s="234"/>
      <c r="H220" s="235"/>
      <c r="I220" s="38" t="s">
        <v>41</v>
      </c>
      <c r="J220" s="192">
        <f>N220+Q220+R220+S220+T220+Y220+Z220+AA220+AB220+AD220+U220+V220+W220+X220</f>
        <v>26910361.58</v>
      </c>
      <c r="K220" s="192"/>
      <c r="L220" s="192"/>
      <c r="M220" s="192"/>
      <c r="N220" s="570">
        <f>27022108-372212-462626.93-7500+376158.22-514400+89847.49</f>
        <v>26131374.78</v>
      </c>
      <c r="O220" s="571"/>
      <c r="P220" s="571"/>
      <c r="Q220" s="177"/>
      <c r="R220" s="176"/>
      <c r="S220" s="176"/>
      <c r="T220" s="178"/>
      <c r="U220" s="178"/>
      <c r="V220" s="178"/>
      <c r="W220" s="178"/>
      <c r="X220" s="178"/>
      <c r="Y220" s="178"/>
      <c r="Z220" s="125">
        <f>670404-69750-24200+160700+7200+34632.8</f>
        <v>778986.8</v>
      </c>
      <c r="AA220" s="93"/>
      <c r="AB220" s="93"/>
      <c r="AC220" s="93"/>
      <c r="AD220" s="73"/>
    </row>
    <row r="221" spans="1:30" s="4" customFormat="1" ht="18.75">
      <c r="A221" s="233" t="s">
        <v>69</v>
      </c>
      <c r="B221" s="234"/>
      <c r="C221" s="234"/>
      <c r="D221" s="234"/>
      <c r="E221" s="234"/>
      <c r="F221" s="234"/>
      <c r="G221" s="234"/>
      <c r="H221" s="235"/>
      <c r="I221" s="38" t="s">
        <v>42</v>
      </c>
      <c r="J221" s="192">
        <f>N221+Q221+R221+S221+T221+Y221+Z221+AA221+AB221+AD221+U221+V221+W221+X221</f>
        <v>1331.85</v>
      </c>
      <c r="K221" s="192"/>
      <c r="L221" s="192"/>
      <c r="M221" s="192"/>
      <c r="N221" s="570">
        <f>1200-104.69+300-63.46</f>
        <v>1331.85</v>
      </c>
      <c r="O221" s="571"/>
      <c r="P221" s="571"/>
      <c r="Q221" s="179"/>
      <c r="R221" s="176"/>
      <c r="S221" s="176"/>
      <c r="T221" s="178"/>
      <c r="U221" s="178"/>
      <c r="V221" s="178"/>
      <c r="W221" s="178"/>
      <c r="X221" s="178"/>
      <c r="Y221" s="178"/>
      <c r="Z221" s="93"/>
      <c r="AA221" s="93"/>
      <c r="AB221" s="93"/>
      <c r="AC221" s="93"/>
      <c r="AD221" s="73"/>
    </row>
    <row r="222" spans="1:30" s="4" customFormat="1" ht="18.75">
      <c r="A222" s="233" t="s">
        <v>77</v>
      </c>
      <c r="B222" s="234"/>
      <c r="C222" s="234"/>
      <c r="D222" s="234"/>
      <c r="E222" s="234"/>
      <c r="F222" s="234"/>
      <c r="G222" s="234"/>
      <c r="H222" s="235"/>
      <c r="I222" s="38" t="s">
        <v>43</v>
      </c>
      <c r="J222" s="192">
        <f>N222+Q222+R222+S222+T222+Y222+Z222+AA222+AB222+AD222+U222+V222+W222+X222</f>
        <v>8277942.63</v>
      </c>
      <c r="K222" s="192"/>
      <c r="L222" s="192"/>
      <c r="M222" s="192"/>
      <c r="N222" s="570">
        <f>8160677-112408-139713.33-2265+226182.04-89784.03</f>
        <v>8042688.68</v>
      </c>
      <c r="O222" s="571"/>
      <c r="P222" s="571"/>
      <c r="Q222" s="177"/>
      <c r="R222" s="176"/>
      <c r="S222" s="176"/>
      <c r="T222" s="178"/>
      <c r="U222" s="178"/>
      <c r="V222" s="178"/>
      <c r="W222" s="178"/>
      <c r="X222" s="178"/>
      <c r="Y222" s="178"/>
      <c r="Z222" s="125">
        <f>202461-25250-8800+48600+5700+2175+10367.95</f>
        <v>235253.95</v>
      </c>
      <c r="AA222" s="93"/>
      <c r="AB222" s="93"/>
      <c r="AC222" s="93"/>
      <c r="AD222" s="73"/>
    </row>
    <row r="223" spans="1:30" s="4" customFormat="1" ht="18" customHeight="1">
      <c r="A223" s="201" t="s">
        <v>241</v>
      </c>
      <c r="B223" s="201"/>
      <c r="C223" s="201"/>
      <c r="D223" s="201"/>
      <c r="E223" s="201"/>
      <c r="F223" s="201"/>
      <c r="G223" s="201"/>
      <c r="H223" s="201"/>
      <c r="I223" s="38" t="s">
        <v>44</v>
      </c>
      <c r="J223" s="257">
        <f>N223+Q223+R223+S223+T223+Y223+Z223+AA223+AB223+AD223+U223+V223+W223+X223</f>
        <v>4120894.87</v>
      </c>
      <c r="K223" s="257"/>
      <c r="L223" s="257"/>
      <c r="M223" s="257"/>
      <c r="N223" s="568">
        <f>N225+N226+N227+N228+N229+N231</f>
        <v>2984701.22</v>
      </c>
      <c r="O223" s="573"/>
      <c r="P223" s="573"/>
      <c r="Q223" s="67">
        <f aca="true" t="shared" si="4" ref="Q223:Z223">Q225+Q226+Q227+Q228+Q229+Q231</f>
        <v>322699.5</v>
      </c>
      <c r="R223" s="172">
        <f t="shared" si="4"/>
        <v>0</v>
      </c>
      <c r="S223" s="172">
        <f t="shared" si="4"/>
        <v>0</v>
      </c>
      <c r="T223" s="67">
        <f t="shared" si="4"/>
        <v>0</v>
      </c>
      <c r="U223" s="67">
        <f t="shared" si="4"/>
        <v>0</v>
      </c>
      <c r="V223" s="67">
        <f t="shared" si="4"/>
        <v>0</v>
      </c>
      <c r="W223" s="67">
        <f t="shared" si="4"/>
        <v>303185.52</v>
      </c>
      <c r="X223" s="67">
        <f t="shared" si="4"/>
        <v>20000</v>
      </c>
      <c r="Y223" s="67">
        <f t="shared" si="4"/>
        <v>0</v>
      </c>
      <c r="Z223" s="172">
        <f t="shared" si="4"/>
        <v>347873.63</v>
      </c>
      <c r="AA223" s="169">
        <f>AA225+AA226+AA227+AA228+AA231</f>
        <v>142435</v>
      </c>
      <c r="AB223" s="169">
        <f>AB225+AB226+AB227+AB228+AB231</f>
        <v>0</v>
      </c>
      <c r="AC223" s="169">
        <f>AC225+AC226+AC227+AC228+AC231</f>
        <v>0</v>
      </c>
      <c r="AD223" s="69">
        <f>AD225+AD226+AD227+AD228+AD229+AD231</f>
        <v>0</v>
      </c>
    </row>
    <row r="224" spans="1:30" s="4" customFormat="1" ht="18.75">
      <c r="A224" s="241" t="s">
        <v>21</v>
      </c>
      <c r="B224" s="242"/>
      <c r="C224" s="242"/>
      <c r="D224" s="242"/>
      <c r="E224" s="242"/>
      <c r="F224" s="242"/>
      <c r="G224" s="242"/>
      <c r="H224" s="243"/>
      <c r="I224" s="36"/>
      <c r="J224" s="192"/>
      <c r="K224" s="192"/>
      <c r="L224" s="192"/>
      <c r="M224" s="192"/>
      <c r="N224" s="568"/>
      <c r="O224" s="573"/>
      <c r="P224" s="573"/>
      <c r="Q224" s="178"/>
      <c r="R224" s="176"/>
      <c r="S224" s="176"/>
      <c r="T224" s="178"/>
      <c r="U224" s="178"/>
      <c r="V224" s="178"/>
      <c r="W224" s="178"/>
      <c r="X224" s="178"/>
      <c r="Y224" s="178"/>
      <c r="Z224" s="172"/>
      <c r="AA224" s="172"/>
      <c r="AB224" s="172"/>
      <c r="AC224" s="172"/>
      <c r="AD224" s="67"/>
    </row>
    <row r="225" spans="1:30" s="4" customFormat="1" ht="18.75">
      <c r="A225" s="233" t="s">
        <v>26</v>
      </c>
      <c r="B225" s="234"/>
      <c r="C225" s="234"/>
      <c r="D225" s="234"/>
      <c r="E225" s="234"/>
      <c r="F225" s="234"/>
      <c r="G225" s="234"/>
      <c r="H225" s="235"/>
      <c r="I225" s="38" t="s">
        <v>45</v>
      </c>
      <c r="J225" s="192">
        <f>N225+Q225+R225+S225+T225+Y225+Z225+AA225+AB225+AD225+U225+V225+W225+X225</f>
        <v>38107.24</v>
      </c>
      <c r="K225" s="192"/>
      <c r="L225" s="192"/>
      <c r="M225" s="192"/>
      <c r="N225" s="570">
        <f>53620-12551.6-2900-61.16</f>
        <v>38107.24</v>
      </c>
      <c r="O225" s="571"/>
      <c r="P225" s="571"/>
      <c r="Q225" s="178"/>
      <c r="R225" s="176"/>
      <c r="S225" s="176"/>
      <c r="T225" s="178"/>
      <c r="U225" s="178"/>
      <c r="V225" s="178"/>
      <c r="W225" s="178"/>
      <c r="X225" s="178"/>
      <c r="Y225" s="178"/>
      <c r="Z225" s="93"/>
      <c r="AA225" s="93"/>
      <c r="AB225" s="93"/>
      <c r="AC225" s="93"/>
      <c r="AD225" s="73"/>
    </row>
    <row r="226" spans="1:30" s="4" customFormat="1" ht="18.75">
      <c r="A226" s="233" t="s">
        <v>27</v>
      </c>
      <c r="B226" s="234"/>
      <c r="C226" s="234"/>
      <c r="D226" s="234"/>
      <c r="E226" s="234"/>
      <c r="F226" s="234"/>
      <c r="G226" s="234"/>
      <c r="H226" s="235"/>
      <c r="I226" s="38" t="s">
        <v>46</v>
      </c>
      <c r="J226" s="192">
        <f aca="true" t="shared" si="5" ref="J226:J231">N226+Q226+R226+S226+T226+Y226+Z226+AA226+AB226+AD226+U226+V226+W226+X226</f>
        <v>0</v>
      </c>
      <c r="K226" s="192"/>
      <c r="L226" s="192"/>
      <c r="M226" s="192"/>
      <c r="N226" s="572"/>
      <c r="O226" s="573"/>
      <c r="P226" s="573"/>
      <c r="Q226" s="178"/>
      <c r="R226" s="176"/>
      <c r="S226" s="176"/>
      <c r="T226" s="178"/>
      <c r="U226" s="178"/>
      <c r="V226" s="178"/>
      <c r="W226" s="178"/>
      <c r="X226" s="178"/>
      <c r="Y226" s="178"/>
      <c r="Z226" s="93"/>
      <c r="AA226" s="93"/>
      <c r="AB226" s="93"/>
      <c r="AC226" s="93"/>
      <c r="AD226" s="73"/>
    </row>
    <row r="227" spans="1:30" s="4" customFormat="1" ht="18.75">
      <c r="A227" s="233" t="s">
        <v>28</v>
      </c>
      <c r="B227" s="234"/>
      <c r="C227" s="234"/>
      <c r="D227" s="234"/>
      <c r="E227" s="234"/>
      <c r="F227" s="234"/>
      <c r="G227" s="234"/>
      <c r="H227" s="235"/>
      <c r="I227" s="38" t="s">
        <v>47</v>
      </c>
      <c r="J227" s="192">
        <f>N227+Q227+R227+S227+T227+Y227+Z227+AA227+AB227+AD227+U227+V227+W227+X227</f>
        <v>3394578.25</v>
      </c>
      <c r="K227" s="192"/>
      <c r="L227" s="192"/>
      <c r="M227" s="192"/>
      <c r="N227" s="572">
        <f>2437418+63449.48-23258.24</f>
        <v>2477609.24</v>
      </c>
      <c r="O227" s="573"/>
      <c r="P227" s="573"/>
      <c r="Q227" s="180">
        <f>246441.64+76257.86</f>
        <v>322699.5</v>
      </c>
      <c r="R227" s="176"/>
      <c r="S227" s="176"/>
      <c r="T227" s="178"/>
      <c r="U227" s="178"/>
      <c r="V227" s="178"/>
      <c r="W227" s="176">
        <f>118181.95+88312.81+70254.12</f>
        <v>276748.88</v>
      </c>
      <c r="X227" s="176"/>
      <c r="Y227" s="178"/>
      <c r="Z227" s="121">
        <f>95000-12343.66+70000+22429.29</f>
        <v>175085.63</v>
      </c>
      <c r="AA227" s="93">
        <v>142435</v>
      </c>
      <c r="AB227" s="93"/>
      <c r="AC227" s="93"/>
      <c r="AD227" s="73"/>
    </row>
    <row r="228" spans="1:30" s="4" customFormat="1" ht="18.75">
      <c r="A228" s="233" t="s">
        <v>202</v>
      </c>
      <c r="B228" s="234"/>
      <c r="C228" s="234"/>
      <c r="D228" s="234"/>
      <c r="E228" s="234"/>
      <c r="F228" s="234"/>
      <c r="G228" s="234"/>
      <c r="H228" s="235"/>
      <c r="I228" s="38" t="s">
        <v>48</v>
      </c>
      <c r="J228" s="192">
        <f t="shared" si="5"/>
        <v>0</v>
      </c>
      <c r="K228" s="192"/>
      <c r="L228" s="192"/>
      <c r="M228" s="192"/>
      <c r="N228" s="572"/>
      <c r="O228" s="573"/>
      <c r="P228" s="573"/>
      <c r="Q228" s="178"/>
      <c r="R228" s="176"/>
      <c r="S228" s="176"/>
      <c r="T228" s="178"/>
      <c r="U228" s="178"/>
      <c r="V228" s="178"/>
      <c r="W228" s="178"/>
      <c r="X228" s="178"/>
      <c r="Y228" s="178"/>
      <c r="Z228" s="93"/>
      <c r="AA228" s="93"/>
      <c r="AB228" s="93"/>
      <c r="AC228" s="93"/>
      <c r="AD228" s="73"/>
    </row>
    <row r="229" spans="1:30" s="4" customFormat="1" ht="18.75">
      <c r="A229" s="233" t="s">
        <v>74</v>
      </c>
      <c r="B229" s="234"/>
      <c r="C229" s="234"/>
      <c r="D229" s="234"/>
      <c r="E229" s="234"/>
      <c r="F229" s="234"/>
      <c r="G229" s="234"/>
      <c r="H229" s="235"/>
      <c r="I229" s="38" t="s">
        <v>49</v>
      </c>
      <c r="J229" s="192">
        <f t="shared" si="5"/>
        <v>362675.29</v>
      </c>
      <c r="K229" s="192"/>
      <c r="L229" s="192"/>
      <c r="M229" s="192"/>
      <c r="N229" s="572">
        <f>268202-55000-30000-8000-5314.71</f>
        <v>169887.29</v>
      </c>
      <c r="O229" s="569"/>
      <c r="P229" s="569"/>
      <c r="Q229" s="163"/>
      <c r="R229" s="175"/>
      <c r="S229" s="175"/>
      <c r="T229" s="163"/>
      <c r="U229" s="163"/>
      <c r="V229" s="163"/>
      <c r="W229" s="163"/>
      <c r="X229" s="163">
        <v>20000</v>
      </c>
      <c r="Y229" s="178"/>
      <c r="Z229" s="121">
        <f>72968+99820</f>
        <v>172788</v>
      </c>
      <c r="AA229" s="93"/>
      <c r="AB229" s="93"/>
      <c r="AC229" s="93"/>
      <c r="AD229" s="73"/>
    </row>
    <row r="230" spans="1:30" s="4" customFormat="1" ht="18.75">
      <c r="A230" s="236" t="s">
        <v>71</v>
      </c>
      <c r="B230" s="237"/>
      <c r="C230" s="237"/>
      <c r="D230" s="237"/>
      <c r="E230" s="237"/>
      <c r="F230" s="237"/>
      <c r="G230" s="237"/>
      <c r="H230" s="238"/>
      <c r="I230" s="38" t="s">
        <v>50</v>
      </c>
      <c r="J230" s="192">
        <f t="shared" si="5"/>
        <v>172788</v>
      </c>
      <c r="K230" s="192"/>
      <c r="L230" s="192"/>
      <c r="M230" s="192"/>
      <c r="N230" s="572"/>
      <c r="O230" s="569"/>
      <c r="P230" s="569"/>
      <c r="Q230" s="163"/>
      <c r="R230" s="175"/>
      <c r="S230" s="175"/>
      <c r="T230" s="163"/>
      <c r="U230" s="163"/>
      <c r="V230" s="163"/>
      <c r="W230" s="163"/>
      <c r="X230" s="163"/>
      <c r="Y230" s="178"/>
      <c r="Z230" s="121">
        <f>72968+99820</f>
        <v>172788</v>
      </c>
      <c r="AA230" s="93"/>
      <c r="AB230" s="93"/>
      <c r="AC230" s="93"/>
      <c r="AD230" s="73"/>
    </row>
    <row r="231" spans="1:30" s="4" customFormat="1" ht="18.75">
      <c r="A231" s="233" t="s">
        <v>75</v>
      </c>
      <c r="B231" s="234"/>
      <c r="C231" s="234"/>
      <c r="D231" s="234"/>
      <c r="E231" s="234"/>
      <c r="F231" s="234"/>
      <c r="G231" s="234"/>
      <c r="H231" s="235"/>
      <c r="I231" s="38" t="s">
        <v>51</v>
      </c>
      <c r="J231" s="192">
        <f t="shared" si="5"/>
        <v>325534.09</v>
      </c>
      <c r="K231" s="192"/>
      <c r="L231" s="192"/>
      <c r="M231" s="192"/>
      <c r="N231" s="572">
        <f>390589-13654.75-50000-10239-15000-2597.8</f>
        <v>299097.45</v>
      </c>
      <c r="O231" s="569"/>
      <c r="P231" s="569"/>
      <c r="Q231" s="163"/>
      <c r="R231" s="175"/>
      <c r="S231" s="175"/>
      <c r="T231" s="163"/>
      <c r="U231" s="163"/>
      <c r="V231" s="163"/>
      <c r="W231" s="163">
        <v>26436.64</v>
      </c>
      <c r="X231" s="163"/>
      <c r="Y231" s="178"/>
      <c r="Z231" s="93"/>
      <c r="AA231" s="93"/>
      <c r="AB231" s="93"/>
      <c r="AC231" s="93"/>
      <c r="AD231" s="73"/>
    </row>
    <row r="232" spans="1:30" s="4" customFormat="1" ht="20.25" customHeight="1">
      <c r="A232" s="189" t="s">
        <v>73</v>
      </c>
      <c r="B232" s="190"/>
      <c r="C232" s="190"/>
      <c r="D232" s="190"/>
      <c r="E232" s="190"/>
      <c r="F232" s="190"/>
      <c r="G232" s="190"/>
      <c r="H232" s="191"/>
      <c r="I232" s="215" t="s">
        <v>52</v>
      </c>
      <c r="J232" s="218">
        <f>N232+Q232+R232+S232+T232+U232+Y232+Z232+AA232+AB232+AD232</f>
        <v>0</v>
      </c>
      <c r="K232" s="219"/>
      <c r="L232" s="219"/>
      <c r="M232" s="220"/>
      <c r="N232" s="568"/>
      <c r="O232" s="573"/>
      <c r="P232" s="573"/>
      <c r="Q232" s="580"/>
      <c r="R232" s="581"/>
      <c r="S232" s="581"/>
      <c r="T232" s="583"/>
      <c r="U232" s="583"/>
      <c r="V232" s="583"/>
      <c r="W232" s="583"/>
      <c r="X232" s="583"/>
      <c r="Y232" s="580"/>
      <c r="Z232" s="197"/>
      <c r="AA232" s="245"/>
      <c r="AB232" s="245"/>
      <c r="AC232" s="245"/>
      <c r="AD232" s="247"/>
    </row>
    <row r="233" spans="1:30" s="4" customFormat="1" ht="20.25" customHeight="1">
      <c r="A233" s="212"/>
      <c r="B233" s="213"/>
      <c r="C233" s="213"/>
      <c r="D233" s="213"/>
      <c r="E233" s="213"/>
      <c r="F233" s="213"/>
      <c r="G233" s="213"/>
      <c r="H233" s="214"/>
      <c r="I233" s="217"/>
      <c r="J233" s="224"/>
      <c r="K233" s="225"/>
      <c r="L233" s="225"/>
      <c r="M233" s="226"/>
      <c r="N233" s="573"/>
      <c r="O233" s="573"/>
      <c r="P233" s="573"/>
      <c r="Q233" s="580"/>
      <c r="R233" s="582"/>
      <c r="S233" s="582"/>
      <c r="T233" s="584"/>
      <c r="U233" s="584"/>
      <c r="V233" s="584"/>
      <c r="W233" s="584"/>
      <c r="X233" s="584"/>
      <c r="Y233" s="580"/>
      <c r="Z233" s="197"/>
      <c r="AA233" s="246"/>
      <c r="AB233" s="246"/>
      <c r="AC233" s="246"/>
      <c r="AD233" s="247"/>
    </row>
    <row r="234" spans="1:30" s="4" customFormat="1" ht="18.75">
      <c r="A234" s="201" t="s">
        <v>29</v>
      </c>
      <c r="B234" s="201"/>
      <c r="C234" s="201"/>
      <c r="D234" s="201"/>
      <c r="E234" s="201"/>
      <c r="F234" s="201"/>
      <c r="G234" s="201"/>
      <c r="H234" s="201"/>
      <c r="I234" s="36" t="s">
        <v>53</v>
      </c>
      <c r="J234" s="192">
        <f>N234+Q234+R234+S234+T234+Y234+Z234+AA234+AB234+AD234+U234+V234+W234</f>
        <v>0</v>
      </c>
      <c r="K234" s="192"/>
      <c r="L234" s="192"/>
      <c r="M234" s="192"/>
      <c r="N234" s="568"/>
      <c r="O234" s="569"/>
      <c r="P234" s="569"/>
      <c r="Q234" s="181"/>
      <c r="R234" s="174"/>
      <c r="S234" s="174"/>
      <c r="T234" s="181"/>
      <c r="U234" s="181"/>
      <c r="V234" s="181"/>
      <c r="W234" s="181"/>
      <c r="X234" s="181"/>
      <c r="Y234" s="178"/>
      <c r="Z234" s="172"/>
      <c r="AA234" s="170"/>
      <c r="AB234" s="170"/>
      <c r="AC234" s="170"/>
      <c r="AD234" s="71"/>
    </row>
    <row r="235" spans="1:30" s="4" customFormat="1" ht="18" customHeight="1">
      <c r="A235" s="201" t="s">
        <v>242</v>
      </c>
      <c r="B235" s="201"/>
      <c r="C235" s="201"/>
      <c r="D235" s="201"/>
      <c r="E235" s="201"/>
      <c r="F235" s="201"/>
      <c r="G235" s="201"/>
      <c r="H235" s="201"/>
      <c r="I235" s="36" t="s">
        <v>54</v>
      </c>
      <c r="J235" s="192">
        <f>N235+Q235+R235+S235+T235+Y235+Z235+AA235+AB235+AD235+U235+V235+W235</f>
        <v>2305756.61</v>
      </c>
      <c r="K235" s="192"/>
      <c r="L235" s="192"/>
      <c r="M235" s="192"/>
      <c r="N235" s="568">
        <f>N237+N238+N239</f>
        <v>1016620</v>
      </c>
      <c r="O235" s="569"/>
      <c r="P235" s="569"/>
      <c r="Q235" s="181">
        <f aca="true" t="shared" si="6" ref="Q235:AD235">Q237+Q238+Q239</f>
        <v>32291</v>
      </c>
      <c r="R235" s="174">
        <f t="shared" si="6"/>
        <v>21924</v>
      </c>
      <c r="S235" s="174">
        <f t="shared" si="6"/>
        <v>776051.55</v>
      </c>
      <c r="T235" s="181">
        <f t="shared" si="6"/>
        <v>0</v>
      </c>
      <c r="U235" s="181">
        <f t="shared" si="6"/>
        <v>0</v>
      </c>
      <c r="V235" s="181">
        <f t="shared" si="6"/>
        <v>0</v>
      </c>
      <c r="W235" s="181">
        <f t="shared" si="6"/>
        <v>0</v>
      </c>
      <c r="X235" s="181">
        <f t="shared" si="6"/>
        <v>0</v>
      </c>
      <c r="Y235" s="181">
        <f t="shared" si="6"/>
        <v>0</v>
      </c>
      <c r="Z235" s="174">
        <f t="shared" si="6"/>
        <v>310850.06</v>
      </c>
      <c r="AA235" s="166">
        <f t="shared" si="6"/>
        <v>0</v>
      </c>
      <c r="AB235" s="166">
        <f t="shared" si="6"/>
        <v>148020</v>
      </c>
      <c r="AC235" s="166">
        <f t="shared" si="6"/>
        <v>0</v>
      </c>
      <c r="AD235" s="66">
        <f t="shared" si="6"/>
        <v>0</v>
      </c>
    </row>
    <row r="236" spans="1:30" s="4" customFormat="1" ht="18.75">
      <c r="A236" s="241" t="s">
        <v>21</v>
      </c>
      <c r="B236" s="242"/>
      <c r="C236" s="242"/>
      <c r="D236" s="242"/>
      <c r="E236" s="242"/>
      <c r="F236" s="242"/>
      <c r="G236" s="242"/>
      <c r="H236" s="243"/>
      <c r="I236" s="36"/>
      <c r="J236" s="192"/>
      <c r="K236" s="192"/>
      <c r="L236" s="192"/>
      <c r="M236" s="192"/>
      <c r="N236" s="577"/>
      <c r="O236" s="578"/>
      <c r="P236" s="579"/>
      <c r="Q236" s="181"/>
      <c r="R236" s="174"/>
      <c r="S236" s="174"/>
      <c r="T236" s="181"/>
      <c r="U236" s="181"/>
      <c r="V236" s="181"/>
      <c r="W236" s="181"/>
      <c r="X236" s="181"/>
      <c r="Y236" s="178"/>
      <c r="Z236" s="172"/>
      <c r="AA236" s="170"/>
      <c r="AB236" s="170"/>
      <c r="AC236" s="170"/>
      <c r="AD236" s="71"/>
    </row>
    <row r="237" spans="1:30" s="4" customFormat="1" ht="20.25" customHeight="1">
      <c r="A237" s="233" t="s">
        <v>30</v>
      </c>
      <c r="B237" s="234"/>
      <c r="C237" s="234"/>
      <c r="D237" s="234"/>
      <c r="E237" s="234"/>
      <c r="F237" s="234"/>
      <c r="G237" s="234"/>
      <c r="H237" s="235"/>
      <c r="I237" s="38" t="s">
        <v>55</v>
      </c>
      <c r="J237" s="192">
        <f>N237+Q237+R237+S237+T237+Y237+Z237+AA237+AB237+AD237+U237+V237+W237+X237</f>
        <v>1306489.68</v>
      </c>
      <c r="K237" s="192"/>
      <c r="L237" s="192"/>
      <c r="M237" s="192"/>
      <c r="N237" s="577">
        <f>484620+17600+514400</f>
        <v>1016620</v>
      </c>
      <c r="O237" s="578"/>
      <c r="P237" s="579"/>
      <c r="Q237" s="181"/>
      <c r="R237" s="174"/>
      <c r="S237" s="174"/>
      <c r="T237" s="181"/>
      <c r="U237" s="181"/>
      <c r="V237" s="181"/>
      <c r="W237" s="181"/>
      <c r="X237" s="181"/>
      <c r="Y237" s="178"/>
      <c r="Z237" s="122">
        <f>269535-289.4+23000-572.92+21343.66-69556.66-2133.36-99476.64</f>
        <v>141849.68</v>
      </c>
      <c r="AA237" s="172"/>
      <c r="AB237" s="172">
        <v>148020</v>
      </c>
      <c r="AC237" s="172"/>
      <c r="AD237" s="67"/>
    </row>
    <row r="238" spans="1:30" s="4" customFormat="1" ht="20.25" customHeight="1">
      <c r="A238" s="233" t="s">
        <v>31</v>
      </c>
      <c r="B238" s="234"/>
      <c r="C238" s="234"/>
      <c r="D238" s="234"/>
      <c r="E238" s="234"/>
      <c r="F238" s="234"/>
      <c r="G238" s="234"/>
      <c r="H238" s="235"/>
      <c r="I238" s="38" t="s">
        <v>56</v>
      </c>
      <c r="J238" s="192">
        <f>N238+Q238+R238+S238+T238+Y238+Z238+AA238+AB238+AD238+U238+V238+W238+X238</f>
        <v>0</v>
      </c>
      <c r="K238" s="192"/>
      <c r="L238" s="192"/>
      <c r="M238" s="192"/>
      <c r="N238" s="577"/>
      <c r="O238" s="578"/>
      <c r="P238" s="579"/>
      <c r="Q238" s="181"/>
      <c r="R238" s="174"/>
      <c r="S238" s="174"/>
      <c r="T238" s="181"/>
      <c r="U238" s="181"/>
      <c r="V238" s="181"/>
      <c r="W238" s="181"/>
      <c r="X238" s="181"/>
      <c r="Y238" s="178"/>
      <c r="Z238" s="122"/>
      <c r="AA238" s="172"/>
      <c r="AB238" s="172"/>
      <c r="AC238" s="172"/>
      <c r="AD238" s="67"/>
    </row>
    <row r="239" spans="1:30" s="4" customFormat="1" ht="20.25" customHeight="1">
      <c r="A239" s="233" t="s">
        <v>32</v>
      </c>
      <c r="B239" s="234"/>
      <c r="C239" s="234"/>
      <c r="D239" s="234"/>
      <c r="E239" s="234"/>
      <c r="F239" s="234"/>
      <c r="G239" s="234"/>
      <c r="H239" s="235"/>
      <c r="I239" s="38" t="s">
        <v>57</v>
      </c>
      <c r="J239" s="192">
        <f>N239+Q239+R239+S239+T239+Y239+Z239+AA239+AB239+AD239+U239+V239+W239+X239</f>
        <v>999266.93</v>
      </c>
      <c r="K239" s="192"/>
      <c r="L239" s="192"/>
      <c r="M239" s="192"/>
      <c r="N239" s="577"/>
      <c r="O239" s="578"/>
      <c r="P239" s="579"/>
      <c r="Q239" s="181">
        <f>32291</f>
        <v>32291</v>
      </c>
      <c r="R239" s="174">
        <f>67185-45261</f>
        <v>21924</v>
      </c>
      <c r="S239" s="174">
        <f>760500+19170-3618.45</f>
        <v>776051.55</v>
      </c>
      <c r="T239" s="181"/>
      <c r="U239" s="181"/>
      <c r="V239" s="181"/>
      <c r="W239" s="181"/>
      <c r="X239" s="181"/>
      <c r="Y239" s="178"/>
      <c r="Z239" s="122">
        <f>10000-9000+168000.38</f>
        <v>169000.38</v>
      </c>
      <c r="AA239" s="172"/>
      <c r="AB239" s="172"/>
      <c r="AC239" s="172"/>
      <c r="AD239" s="67"/>
    </row>
    <row r="240" spans="1:30" s="4" customFormat="1" ht="20.25" customHeight="1">
      <c r="A240" s="236" t="s">
        <v>72</v>
      </c>
      <c r="B240" s="237"/>
      <c r="C240" s="237"/>
      <c r="D240" s="237"/>
      <c r="E240" s="237"/>
      <c r="F240" s="237"/>
      <c r="G240" s="237"/>
      <c r="H240" s="238"/>
      <c r="I240" s="38" t="s">
        <v>58</v>
      </c>
      <c r="J240" s="192">
        <f>N240+Q240+R240+S240+T240+Y240+Z240+AA240+AB240+AD240+U240+V240+W240+X240</f>
        <v>830266.55</v>
      </c>
      <c r="K240" s="192"/>
      <c r="L240" s="192"/>
      <c r="M240" s="192"/>
      <c r="N240" s="577"/>
      <c r="O240" s="578"/>
      <c r="P240" s="579"/>
      <c r="Q240" s="181">
        <v>32291</v>
      </c>
      <c r="R240" s="174">
        <f>67185-45261</f>
        <v>21924</v>
      </c>
      <c r="S240" s="174">
        <f>760500+19170-3618.45</f>
        <v>776051.55</v>
      </c>
      <c r="T240" s="181"/>
      <c r="U240" s="181"/>
      <c r="V240" s="181"/>
      <c r="W240" s="181"/>
      <c r="X240" s="181"/>
      <c r="Y240" s="178"/>
      <c r="Z240" s="172"/>
      <c r="AA240" s="172"/>
      <c r="AB240" s="172"/>
      <c r="AC240" s="172"/>
      <c r="AD240" s="67"/>
    </row>
    <row r="241" spans="1:30" s="9" customFormat="1" ht="18.75">
      <c r="A241" s="189" t="s">
        <v>76</v>
      </c>
      <c r="B241" s="190"/>
      <c r="C241" s="190"/>
      <c r="D241" s="190"/>
      <c r="E241" s="190"/>
      <c r="F241" s="190"/>
      <c r="G241" s="190"/>
      <c r="H241" s="191"/>
      <c r="I241" s="215" t="s">
        <v>59</v>
      </c>
      <c r="J241" s="218">
        <f>N241+Q241+R241+S241+T241+Y241+Z241+AA241+AB241+AD241+U241</f>
        <v>0</v>
      </c>
      <c r="K241" s="219"/>
      <c r="L241" s="219"/>
      <c r="M241" s="220"/>
      <c r="N241" s="585"/>
      <c r="O241" s="586"/>
      <c r="P241" s="586"/>
      <c r="Q241" s="591"/>
      <c r="R241" s="592"/>
      <c r="S241" s="592"/>
      <c r="T241" s="595"/>
      <c r="U241" s="595"/>
      <c r="V241" s="595"/>
      <c r="W241" s="595"/>
      <c r="X241" s="595"/>
      <c r="Y241" s="591"/>
      <c r="Z241" s="197"/>
      <c r="AA241" s="198"/>
      <c r="AB241" s="198"/>
      <c r="AC241" s="198"/>
      <c r="AD241" s="192"/>
    </row>
    <row r="242" spans="1:30" s="9" customFormat="1" ht="18.75">
      <c r="A242" s="209"/>
      <c r="B242" s="210"/>
      <c r="C242" s="210"/>
      <c r="D242" s="210"/>
      <c r="E242" s="210"/>
      <c r="F242" s="210"/>
      <c r="G242" s="210"/>
      <c r="H242" s="211"/>
      <c r="I242" s="216"/>
      <c r="J242" s="221"/>
      <c r="K242" s="222"/>
      <c r="L242" s="222"/>
      <c r="M242" s="223"/>
      <c r="N242" s="587"/>
      <c r="O242" s="588"/>
      <c r="P242" s="588"/>
      <c r="Q242" s="591"/>
      <c r="R242" s="593"/>
      <c r="S242" s="593"/>
      <c r="T242" s="596"/>
      <c r="U242" s="596"/>
      <c r="V242" s="596"/>
      <c r="W242" s="596"/>
      <c r="X242" s="596"/>
      <c r="Y242" s="591"/>
      <c r="Z242" s="197"/>
      <c r="AA242" s="199"/>
      <c r="AB242" s="199"/>
      <c r="AC242" s="199"/>
      <c r="AD242" s="192"/>
    </row>
    <row r="243" spans="1:30" s="9" customFormat="1" ht="18.75">
      <c r="A243" s="212"/>
      <c r="B243" s="213"/>
      <c r="C243" s="213"/>
      <c r="D243" s="213"/>
      <c r="E243" s="213"/>
      <c r="F243" s="213"/>
      <c r="G243" s="213"/>
      <c r="H243" s="214"/>
      <c r="I243" s="217"/>
      <c r="J243" s="224"/>
      <c r="K243" s="225"/>
      <c r="L243" s="225"/>
      <c r="M243" s="226"/>
      <c r="N243" s="589"/>
      <c r="O243" s="590"/>
      <c r="P243" s="590"/>
      <c r="Q243" s="591"/>
      <c r="R243" s="594"/>
      <c r="S243" s="594"/>
      <c r="T243" s="597"/>
      <c r="U243" s="597"/>
      <c r="V243" s="597"/>
      <c r="W243" s="597"/>
      <c r="X243" s="597"/>
      <c r="Y243" s="591"/>
      <c r="Z243" s="197"/>
      <c r="AA243" s="200"/>
      <c r="AB243" s="200"/>
      <c r="AC243" s="200"/>
      <c r="AD243" s="192"/>
    </row>
    <row r="244" spans="1:30" s="4" customFormat="1" ht="18.75">
      <c r="A244" s="201" t="s">
        <v>33</v>
      </c>
      <c r="B244" s="201"/>
      <c r="C244" s="201"/>
      <c r="D244" s="201"/>
      <c r="E244" s="201"/>
      <c r="F244" s="201"/>
      <c r="G244" s="201"/>
      <c r="H244" s="201"/>
      <c r="I244" s="36" t="s">
        <v>78</v>
      </c>
      <c r="J244" s="192">
        <f>N244+Q244+R244+S244+T244+Y244+Z244+AA244+AB244+AD244+U244+V244+W244+X244</f>
        <v>936614.39</v>
      </c>
      <c r="K244" s="192"/>
      <c r="L244" s="192"/>
      <c r="M244" s="192"/>
      <c r="N244" s="565">
        <f>727334.86-108296.7+13654.75+1728+25610.59+50.71-1387.21</f>
        <v>658695</v>
      </c>
      <c r="O244" s="566"/>
      <c r="P244" s="567"/>
      <c r="Q244" s="181">
        <f>149206.14+62449.84+2852.94+38550.84+2140.41+10702.92-356.38+7377</f>
        <v>272923.71</v>
      </c>
      <c r="R244" s="174"/>
      <c r="S244" s="174"/>
      <c r="T244" s="181"/>
      <c r="U244" s="181"/>
      <c r="V244" s="181"/>
      <c r="W244" s="181"/>
      <c r="X244" s="181"/>
      <c r="Y244" s="178"/>
      <c r="Z244" s="172">
        <f>289.4+572.92+85.92+2000+47.44+2000</f>
        <v>4995.68</v>
      </c>
      <c r="AA244" s="172"/>
      <c r="AB244" s="172"/>
      <c r="AC244" s="172"/>
      <c r="AD244" s="67"/>
    </row>
    <row r="245" spans="1:30" s="4" customFormat="1" ht="18.75">
      <c r="A245" s="189" t="s">
        <v>34</v>
      </c>
      <c r="B245" s="190"/>
      <c r="C245" s="190"/>
      <c r="D245" s="190"/>
      <c r="E245" s="190"/>
      <c r="F245" s="190"/>
      <c r="G245" s="190"/>
      <c r="H245" s="191"/>
      <c r="I245" s="36" t="s">
        <v>79</v>
      </c>
      <c r="J245" s="192">
        <f>N245+Q245+R245+S245+T245+Y245+Z245+AA245+AB245+AD245+U245+V245+W245</f>
        <v>0</v>
      </c>
      <c r="K245" s="192"/>
      <c r="L245" s="192"/>
      <c r="M245" s="192"/>
      <c r="N245" s="193"/>
      <c r="O245" s="194"/>
      <c r="P245" s="195"/>
      <c r="Q245" s="66"/>
      <c r="R245" s="166"/>
      <c r="S245" s="166"/>
      <c r="T245" s="66"/>
      <c r="U245" s="66"/>
      <c r="V245" s="66"/>
      <c r="W245" s="66"/>
      <c r="X245" s="66"/>
      <c r="Y245" s="70"/>
      <c r="Z245" s="170"/>
      <c r="AA245" s="170"/>
      <c r="AB245" s="170"/>
      <c r="AC245" s="170"/>
      <c r="AD245" s="71"/>
    </row>
    <row r="246" spans="1:30" s="41" customFormat="1" ht="20.25" customHeight="1">
      <c r="A246" s="196" t="s">
        <v>244</v>
      </c>
      <c r="B246" s="196"/>
      <c r="C246" s="196"/>
      <c r="D246" s="196"/>
      <c r="E246" s="196"/>
      <c r="F246" s="196"/>
      <c r="G246" s="196"/>
      <c r="H246" s="196"/>
      <c r="I246" s="36" t="s">
        <v>80</v>
      </c>
      <c r="J246" s="192">
        <f>J204+J205+J206-J215</f>
        <v>0</v>
      </c>
      <c r="K246" s="192"/>
      <c r="L246" s="192"/>
      <c r="M246" s="192"/>
      <c r="N246" s="193">
        <f>N204+N205+N206-N215</f>
        <v>0</v>
      </c>
      <c r="O246" s="194"/>
      <c r="P246" s="195"/>
      <c r="Q246" s="66">
        <f>Q204+Q206-Q215</f>
        <v>0</v>
      </c>
      <c r="R246" s="166">
        <f>R204+R205+R206-R215</f>
        <v>0</v>
      </c>
      <c r="S246" s="166">
        <f aca="true" t="shared" si="7" ref="S246:AD246">S204+S205+S206-S215</f>
        <v>0</v>
      </c>
      <c r="T246" s="166">
        <f t="shared" si="7"/>
        <v>0</v>
      </c>
      <c r="U246" s="166">
        <f t="shared" si="7"/>
        <v>0</v>
      </c>
      <c r="V246" s="166">
        <f t="shared" si="7"/>
        <v>0</v>
      </c>
      <c r="W246" s="166">
        <f t="shared" si="7"/>
        <v>0</v>
      </c>
      <c r="X246" s="166">
        <f t="shared" si="7"/>
        <v>0</v>
      </c>
      <c r="Y246" s="166">
        <f t="shared" si="7"/>
        <v>0</v>
      </c>
      <c r="Z246" s="166">
        <f t="shared" si="7"/>
        <v>0</v>
      </c>
      <c r="AA246" s="166">
        <f t="shared" si="7"/>
        <v>0</v>
      </c>
      <c r="AB246" s="166">
        <f t="shared" si="7"/>
        <v>0</v>
      </c>
      <c r="AC246" s="166">
        <f t="shared" si="7"/>
        <v>0</v>
      </c>
      <c r="AD246" s="166">
        <f t="shared" si="7"/>
        <v>0</v>
      </c>
    </row>
    <row r="247" spans="1:30" s="9" customFormat="1" ht="18.75">
      <c r="A247" s="185" t="s">
        <v>24</v>
      </c>
      <c r="B247" s="185"/>
      <c r="C247" s="185"/>
      <c r="D247" s="185"/>
      <c r="E247" s="185"/>
      <c r="F247" s="185"/>
      <c r="G247" s="185"/>
      <c r="H247" s="185"/>
      <c r="I247" s="44"/>
      <c r="J247" s="45"/>
      <c r="K247" s="45"/>
      <c r="L247" s="45"/>
      <c r="M247" s="46"/>
      <c r="N247" s="46"/>
      <c r="O247" s="46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47"/>
      <c r="AC247" s="47"/>
      <c r="AD247" s="8"/>
    </row>
    <row r="248" spans="1:30" s="9" customFormat="1" ht="20.25">
      <c r="A248" s="186" t="s">
        <v>25</v>
      </c>
      <c r="B248" s="186"/>
      <c r="C248" s="186"/>
      <c r="D248" s="186"/>
      <c r="E248" s="186"/>
      <c r="F248" s="186"/>
      <c r="G248" s="186"/>
      <c r="H248" s="186"/>
      <c r="I248" s="36" t="s">
        <v>81</v>
      </c>
      <c r="J248" s="187"/>
      <c r="K248" s="187"/>
      <c r="L248" s="187"/>
      <c r="M248" s="187"/>
      <c r="N248" s="46"/>
      <c r="O248" s="46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15" s="4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30" s="48" customFormat="1" ht="94.5" customHeight="1">
      <c r="A250" s="188" t="s">
        <v>195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</row>
    <row r="251" spans="1:30" s="48" customFormat="1" ht="51.75" customHeight="1">
      <c r="A251" s="188" t="s">
        <v>196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</row>
    <row r="252" spans="1:30" s="49" customFormat="1" ht="57.75" customHeight="1">
      <c r="A252" s="188" t="s">
        <v>204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</row>
    <row r="253" spans="1:30" s="4" customFormat="1" ht="22.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</row>
    <row r="254" spans="1:25" s="4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Y254" s="50"/>
    </row>
    <row r="255" spans="1:15" s="4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7" spans="15:25" ht="12.75">
      <c r="O257" s="57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30" ht="18.75">
      <c r="A258" s="55"/>
      <c r="B258" s="56"/>
      <c r="O258" s="57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183"/>
      <c r="AA258" s="183"/>
      <c r="AB258" s="183"/>
      <c r="AC258" s="183"/>
      <c r="AD258" s="183"/>
    </row>
    <row r="259" spans="15:26" ht="12.75"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51"/>
    </row>
  </sheetData>
  <sheetProtection/>
  <mergeCells count="566">
    <mergeCell ref="A250:AD250"/>
    <mergeCell ref="A251:AD251"/>
    <mergeCell ref="A252:AD252"/>
    <mergeCell ref="A253:AD253"/>
    <mergeCell ref="Z258:AD258"/>
    <mergeCell ref="O259:Y259"/>
    <mergeCell ref="A246:H246"/>
    <mergeCell ref="J246:M246"/>
    <mergeCell ref="N246:P246"/>
    <mergeCell ref="A247:H247"/>
    <mergeCell ref="A248:H248"/>
    <mergeCell ref="J248:M248"/>
    <mergeCell ref="AC241:AC243"/>
    <mergeCell ref="AD241:AD243"/>
    <mergeCell ref="A244:H244"/>
    <mergeCell ref="J244:M244"/>
    <mergeCell ref="N244:P244"/>
    <mergeCell ref="A245:H245"/>
    <mergeCell ref="J245:M245"/>
    <mergeCell ref="N245:P245"/>
    <mergeCell ref="W241:W243"/>
    <mergeCell ref="X241:X243"/>
    <mergeCell ref="Y241:Y243"/>
    <mergeCell ref="Z241:Z243"/>
    <mergeCell ref="AA241:AA243"/>
    <mergeCell ref="AB241:AB243"/>
    <mergeCell ref="Q241:Q243"/>
    <mergeCell ref="R241:R243"/>
    <mergeCell ref="S241:S243"/>
    <mergeCell ref="T241:T243"/>
    <mergeCell ref="U241:U243"/>
    <mergeCell ref="V241:V243"/>
    <mergeCell ref="A240:H240"/>
    <mergeCell ref="J240:M240"/>
    <mergeCell ref="N240:P240"/>
    <mergeCell ref="A241:H243"/>
    <mergeCell ref="I241:I243"/>
    <mergeCell ref="J241:M243"/>
    <mergeCell ref="N241:P243"/>
    <mergeCell ref="A238:H238"/>
    <mergeCell ref="J238:M238"/>
    <mergeCell ref="N238:P238"/>
    <mergeCell ref="A239:H239"/>
    <mergeCell ref="J239:M239"/>
    <mergeCell ref="N239:P239"/>
    <mergeCell ref="A236:H236"/>
    <mergeCell ref="J236:M236"/>
    <mergeCell ref="N236:P236"/>
    <mergeCell ref="A237:H237"/>
    <mergeCell ref="J237:M237"/>
    <mergeCell ref="N237:P237"/>
    <mergeCell ref="AC232:AC233"/>
    <mergeCell ref="AD232:AD233"/>
    <mergeCell ref="A234:H234"/>
    <mergeCell ref="J234:M234"/>
    <mergeCell ref="N234:P234"/>
    <mergeCell ref="A235:H235"/>
    <mergeCell ref="J235:M235"/>
    <mergeCell ref="N235:P235"/>
    <mergeCell ref="W232:W233"/>
    <mergeCell ref="X232:X233"/>
    <mergeCell ref="Y232:Y233"/>
    <mergeCell ref="Z232:Z233"/>
    <mergeCell ref="AA232:AA233"/>
    <mergeCell ref="AB232:AB233"/>
    <mergeCell ref="Q232:Q233"/>
    <mergeCell ref="R232:R233"/>
    <mergeCell ref="S232:S233"/>
    <mergeCell ref="T232:T233"/>
    <mergeCell ref="U232:U233"/>
    <mergeCell ref="V232:V233"/>
    <mergeCell ref="A231:H231"/>
    <mergeCell ref="J231:M231"/>
    <mergeCell ref="N231:P231"/>
    <mergeCell ref="A232:H233"/>
    <mergeCell ref="I232:I233"/>
    <mergeCell ref="J232:M233"/>
    <mergeCell ref="N232:P233"/>
    <mergeCell ref="A229:H229"/>
    <mergeCell ref="J229:M229"/>
    <mergeCell ref="N229:P229"/>
    <mergeCell ref="A230:H230"/>
    <mergeCell ref="J230:M230"/>
    <mergeCell ref="N230:P230"/>
    <mergeCell ref="A227:H227"/>
    <mergeCell ref="J227:M227"/>
    <mergeCell ref="N227:P227"/>
    <mergeCell ref="A228:H228"/>
    <mergeCell ref="J228:M228"/>
    <mergeCell ref="N228:P228"/>
    <mergeCell ref="A225:H225"/>
    <mergeCell ref="J225:M225"/>
    <mergeCell ref="N225:P225"/>
    <mergeCell ref="A226:H226"/>
    <mergeCell ref="J226:M226"/>
    <mergeCell ref="N226:P226"/>
    <mergeCell ref="A223:H223"/>
    <mergeCell ref="J223:M223"/>
    <mergeCell ref="N223:P223"/>
    <mergeCell ref="A224:H224"/>
    <mergeCell ref="J224:M224"/>
    <mergeCell ref="N224:P224"/>
    <mergeCell ref="A221:H221"/>
    <mergeCell ref="J221:M221"/>
    <mergeCell ref="N221:P221"/>
    <mergeCell ref="A222:H222"/>
    <mergeCell ref="J222:M222"/>
    <mergeCell ref="N222:P222"/>
    <mergeCell ref="A219:H219"/>
    <mergeCell ref="J219:M219"/>
    <mergeCell ref="N219:P219"/>
    <mergeCell ref="A220:H220"/>
    <mergeCell ref="J220:M220"/>
    <mergeCell ref="N220:P220"/>
    <mergeCell ref="Y217:Y218"/>
    <mergeCell ref="Z217:Z218"/>
    <mergeCell ref="AA217:AA218"/>
    <mergeCell ref="AB217:AB218"/>
    <mergeCell ref="AC217:AC218"/>
    <mergeCell ref="AD217:AD218"/>
    <mergeCell ref="S217:S218"/>
    <mergeCell ref="T217:T218"/>
    <mergeCell ref="U217:U218"/>
    <mergeCell ref="V217:V218"/>
    <mergeCell ref="W217:W218"/>
    <mergeCell ref="X217:X218"/>
    <mergeCell ref="A217:H218"/>
    <mergeCell ref="I217:I218"/>
    <mergeCell ref="J217:M218"/>
    <mergeCell ref="N217:P218"/>
    <mergeCell ref="Q217:Q218"/>
    <mergeCell ref="R217:R218"/>
    <mergeCell ref="A215:H215"/>
    <mergeCell ref="J215:M215"/>
    <mergeCell ref="N215:P215"/>
    <mergeCell ref="A216:H216"/>
    <mergeCell ref="J216:M216"/>
    <mergeCell ref="N216:P216"/>
    <mergeCell ref="Y209:Y214"/>
    <mergeCell ref="Z209:Z214"/>
    <mergeCell ref="AA209:AA214"/>
    <mergeCell ref="AB209:AB214"/>
    <mergeCell ref="AC209:AC214"/>
    <mergeCell ref="AD209:AD214"/>
    <mergeCell ref="S209:S214"/>
    <mergeCell ref="T209:T214"/>
    <mergeCell ref="U209:U214"/>
    <mergeCell ref="V209:V214"/>
    <mergeCell ref="W209:W214"/>
    <mergeCell ref="X209:X214"/>
    <mergeCell ref="A209:H214"/>
    <mergeCell ref="I209:I214"/>
    <mergeCell ref="J209:M214"/>
    <mergeCell ref="N209:P214"/>
    <mergeCell ref="Q209:Q214"/>
    <mergeCell ref="R209:R214"/>
    <mergeCell ref="A207:H207"/>
    <mergeCell ref="J207:M207"/>
    <mergeCell ref="N207:P207"/>
    <mergeCell ref="A208:H208"/>
    <mergeCell ref="J208:M208"/>
    <mergeCell ref="N208:P208"/>
    <mergeCell ref="A205:H205"/>
    <mergeCell ref="J205:M205"/>
    <mergeCell ref="N205:P205"/>
    <mergeCell ref="A206:H206"/>
    <mergeCell ref="J206:M206"/>
    <mergeCell ref="N206:P206"/>
    <mergeCell ref="A203:H203"/>
    <mergeCell ref="J203:M203"/>
    <mergeCell ref="N203:P203"/>
    <mergeCell ref="A204:H204"/>
    <mergeCell ref="J204:M204"/>
    <mergeCell ref="N204:P204"/>
    <mergeCell ref="W199:W202"/>
    <mergeCell ref="X199:X202"/>
    <mergeCell ref="Z199:Z202"/>
    <mergeCell ref="AA199:AA202"/>
    <mergeCell ref="AB199:AB202"/>
    <mergeCell ref="AC199:AC202"/>
    <mergeCell ref="Q197:X198"/>
    <mergeCell ref="Y197:Y202"/>
    <mergeCell ref="Z197:AC198"/>
    <mergeCell ref="AD197:AD202"/>
    <mergeCell ref="Q199:Q202"/>
    <mergeCell ref="R199:R202"/>
    <mergeCell ref="S199:S202"/>
    <mergeCell ref="T199:T202"/>
    <mergeCell ref="U199:U202"/>
    <mergeCell ref="V199:V202"/>
    <mergeCell ref="A192:L192"/>
    <mergeCell ref="N192:Y192"/>
    <mergeCell ref="Z192:AD192"/>
    <mergeCell ref="A194:AD194"/>
    <mergeCell ref="Z195:AD195"/>
    <mergeCell ref="A196:H202"/>
    <mergeCell ref="I196:I202"/>
    <mergeCell ref="J196:M202"/>
    <mergeCell ref="N196:AD196"/>
    <mergeCell ref="N197:P202"/>
    <mergeCell ref="A188:L190"/>
    <mergeCell ref="M188:M190"/>
    <mergeCell ref="N188:Y190"/>
    <mergeCell ref="Z188:AD190"/>
    <mergeCell ref="A191:L191"/>
    <mergeCell ref="N191:Y191"/>
    <mergeCell ref="Z191:AD191"/>
    <mergeCell ref="A186:L186"/>
    <mergeCell ref="N186:Y186"/>
    <mergeCell ref="Z186:AD186"/>
    <mergeCell ref="A187:L187"/>
    <mergeCell ref="N187:Y187"/>
    <mergeCell ref="Z187:AD187"/>
    <mergeCell ref="A184:L184"/>
    <mergeCell ref="N184:Y184"/>
    <mergeCell ref="Z184:AD184"/>
    <mergeCell ref="A185:L185"/>
    <mergeCell ref="N185:Y185"/>
    <mergeCell ref="Z185:AD185"/>
    <mergeCell ref="A181:L182"/>
    <mergeCell ref="M181:M182"/>
    <mergeCell ref="N181:Y182"/>
    <mergeCell ref="Z181:AD182"/>
    <mergeCell ref="A183:L183"/>
    <mergeCell ref="N183:Y183"/>
    <mergeCell ref="Z183:AD183"/>
    <mergeCell ref="A179:L179"/>
    <mergeCell ref="N179:Y179"/>
    <mergeCell ref="Z179:AD179"/>
    <mergeCell ref="A180:L180"/>
    <mergeCell ref="N180:Y180"/>
    <mergeCell ref="Z180:AD180"/>
    <mergeCell ref="A177:L177"/>
    <mergeCell ref="N177:Y177"/>
    <mergeCell ref="Z177:AD177"/>
    <mergeCell ref="A178:L178"/>
    <mergeCell ref="N178:Y178"/>
    <mergeCell ref="Z178:AD178"/>
    <mergeCell ref="A175:L175"/>
    <mergeCell ref="N175:Y175"/>
    <mergeCell ref="Z175:AD175"/>
    <mergeCell ref="A176:L176"/>
    <mergeCell ref="N176:Y176"/>
    <mergeCell ref="Z176:AD176"/>
    <mergeCell ref="A173:L173"/>
    <mergeCell ref="N173:Y173"/>
    <mergeCell ref="Z173:AD173"/>
    <mergeCell ref="A174:L174"/>
    <mergeCell ref="N174:Y174"/>
    <mergeCell ref="Z174:AD174"/>
    <mergeCell ref="A171:L171"/>
    <mergeCell ref="N171:Y171"/>
    <mergeCell ref="Z171:AD171"/>
    <mergeCell ref="A172:L172"/>
    <mergeCell ref="N172:Y172"/>
    <mergeCell ref="Z172:AD172"/>
    <mergeCell ref="A169:L169"/>
    <mergeCell ref="N169:Y169"/>
    <mergeCell ref="Z169:AD169"/>
    <mergeCell ref="A170:L170"/>
    <mergeCell ref="N170:Y170"/>
    <mergeCell ref="Z170:AD170"/>
    <mergeCell ref="A167:L167"/>
    <mergeCell ref="N167:Y167"/>
    <mergeCell ref="Z167:AD167"/>
    <mergeCell ref="A168:L168"/>
    <mergeCell ref="N168:Y168"/>
    <mergeCell ref="Z168:AD168"/>
    <mergeCell ref="A163:L163"/>
    <mergeCell ref="N163:Y163"/>
    <mergeCell ref="Z163:AD163"/>
    <mergeCell ref="A164:L166"/>
    <mergeCell ref="M164:M166"/>
    <mergeCell ref="N164:Y166"/>
    <mergeCell ref="Z164:AD166"/>
    <mergeCell ref="A161:L161"/>
    <mergeCell ref="N161:Y161"/>
    <mergeCell ref="Z161:AD161"/>
    <mergeCell ref="A162:L162"/>
    <mergeCell ref="N162:Y162"/>
    <mergeCell ref="Z162:AD162"/>
    <mergeCell ref="A159:L159"/>
    <mergeCell ref="N159:Y159"/>
    <mergeCell ref="Z159:AD159"/>
    <mergeCell ref="A160:L160"/>
    <mergeCell ref="N160:Y160"/>
    <mergeCell ref="Z160:AD160"/>
    <mergeCell ref="A156:L156"/>
    <mergeCell ref="N156:Y156"/>
    <mergeCell ref="Z156:AD156"/>
    <mergeCell ref="A157:L158"/>
    <mergeCell ref="M157:M158"/>
    <mergeCell ref="N157:Y158"/>
    <mergeCell ref="Z157:AD158"/>
    <mergeCell ref="A153:L153"/>
    <mergeCell ref="N153:Y153"/>
    <mergeCell ref="Z153:AD153"/>
    <mergeCell ref="A154:L154"/>
    <mergeCell ref="N154:AD154"/>
    <mergeCell ref="A155:L155"/>
    <mergeCell ref="N155:Y155"/>
    <mergeCell ref="Z155:AD155"/>
    <mergeCell ref="A151:L151"/>
    <mergeCell ref="N151:Y151"/>
    <mergeCell ref="Z151:AD151"/>
    <mergeCell ref="A152:L152"/>
    <mergeCell ref="N152:Y152"/>
    <mergeCell ref="Z152:AD152"/>
    <mergeCell ref="A149:L149"/>
    <mergeCell ref="N149:Y149"/>
    <mergeCell ref="Z149:AD149"/>
    <mergeCell ref="A150:L150"/>
    <mergeCell ref="N150:Y150"/>
    <mergeCell ref="Z150:AD150"/>
    <mergeCell ref="A147:L147"/>
    <mergeCell ref="N147:Y147"/>
    <mergeCell ref="Z147:AD147"/>
    <mergeCell ref="A148:L148"/>
    <mergeCell ref="N148:Y148"/>
    <mergeCell ref="Z148:AD148"/>
    <mergeCell ref="A145:L145"/>
    <mergeCell ref="N145:Y145"/>
    <mergeCell ref="Z145:AD145"/>
    <mergeCell ref="A146:L146"/>
    <mergeCell ref="N146:Y146"/>
    <mergeCell ref="Z146:AD146"/>
    <mergeCell ref="A143:L143"/>
    <mergeCell ref="N143:Y143"/>
    <mergeCell ref="Z143:AD143"/>
    <mergeCell ref="A144:L144"/>
    <mergeCell ref="N144:Y144"/>
    <mergeCell ref="Z144:AD144"/>
    <mergeCell ref="A141:L141"/>
    <mergeCell ref="N141:Y141"/>
    <mergeCell ref="Z141:AD141"/>
    <mergeCell ref="A142:L142"/>
    <mergeCell ref="N142:Y142"/>
    <mergeCell ref="Z142:AD142"/>
    <mergeCell ref="A139:L139"/>
    <mergeCell ref="N139:Y139"/>
    <mergeCell ref="Z139:AD139"/>
    <mergeCell ref="A140:L140"/>
    <mergeCell ref="N140:Y140"/>
    <mergeCell ref="Z140:AD140"/>
    <mergeCell ref="A134:L136"/>
    <mergeCell ref="M134:M136"/>
    <mergeCell ref="N134:AD136"/>
    <mergeCell ref="A137:L137"/>
    <mergeCell ref="N137:AD137"/>
    <mergeCell ref="A138:L138"/>
    <mergeCell ref="N138:AD138"/>
    <mergeCell ref="A131:L131"/>
    <mergeCell ref="N131:AD131"/>
    <mergeCell ref="A132:L132"/>
    <mergeCell ref="N132:AD132"/>
    <mergeCell ref="A133:L133"/>
    <mergeCell ref="N133:AD133"/>
    <mergeCell ref="A127:L128"/>
    <mergeCell ref="M127:M128"/>
    <mergeCell ref="N127:AD128"/>
    <mergeCell ref="A129:L129"/>
    <mergeCell ref="N129:AD129"/>
    <mergeCell ref="A130:L130"/>
    <mergeCell ref="N130:AD130"/>
    <mergeCell ref="A124:L124"/>
    <mergeCell ref="N124:AD124"/>
    <mergeCell ref="A125:L125"/>
    <mergeCell ref="N125:AD125"/>
    <mergeCell ref="A126:L126"/>
    <mergeCell ref="N126:AD126"/>
    <mergeCell ref="A121:L121"/>
    <mergeCell ref="N121:AD121"/>
    <mergeCell ref="A122:L122"/>
    <mergeCell ref="N122:AD122"/>
    <mergeCell ref="A123:L123"/>
    <mergeCell ref="N123:AD123"/>
    <mergeCell ref="A118:L118"/>
    <mergeCell ref="N118:AD118"/>
    <mergeCell ref="A119:L119"/>
    <mergeCell ref="N119:AD119"/>
    <mergeCell ref="A120:L120"/>
    <mergeCell ref="N120:AD120"/>
    <mergeCell ref="A115:L115"/>
    <mergeCell ref="N115:AD115"/>
    <mergeCell ref="A116:L116"/>
    <mergeCell ref="N116:AD116"/>
    <mergeCell ref="A117:L117"/>
    <mergeCell ref="N117:AD117"/>
    <mergeCell ref="A110:L112"/>
    <mergeCell ref="M110:M112"/>
    <mergeCell ref="N110:AD112"/>
    <mergeCell ref="A113:L113"/>
    <mergeCell ref="N113:AD113"/>
    <mergeCell ref="A114:L114"/>
    <mergeCell ref="N114:AD114"/>
    <mergeCell ref="A107:L107"/>
    <mergeCell ref="N107:AD107"/>
    <mergeCell ref="A108:L108"/>
    <mergeCell ref="N108:AD108"/>
    <mergeCell ref="A109:L109"/>
    <mergeCell ref="N109:AD109"/>
    <mergeCell ref="A104:L104"/>
    <mergeCell ref="N104:AD104"/>
    <mergeCell ref="A105:L105"/>
    <mergeCell ref="N105:AD105"/>
    <mergeCell ref="A106:L106"/>
    <mergeCell ref="N106:AD106"/>
    <mergeCell ref="A100:L100"/>
    <mergeCell ref="N100:AD100"/>
    <mergeCell ref="A101:L101"/>
    <mergeCell ref="N101:AD101"/>
    <mergeCell ref="A102:L103"/>
    <mergeCell ref="M102:M103"/>
    <mergeCell ref="N102:AD103"/>
    <mergeCell ref="A97:L97"/>
    <mergeCell ref="N97:AD97"/>
    <mergeCell ref="A98:L98"/>
    <mergeCell ref="N98:AD98"/>
    <mergeCell ref="A99:L99"/>
    <mergeCell ref="N99:AD99"/>
    <mergeCell ref="A94:L94"/>
    <mergeCell ref="N94:AD94"/>
    <mergeCell ref="A95:L95"/>
    <mergeCell ref="N95:AD95"/>
    <mergeCell ref="A96:L96"/>
    <mergeCell ref="N96:AD96"/>
    <mergeCell ref="A91:L91"/>
    <mergeCell ref="N91:AD91"/>
    <mergeCell ref="A92:L92"/>
    <mergeCell ref="N92:AD92"/>
    <mergeCell ref="A93:L93"/>
    <mergeCell ref="N93:AD93"/>
    <mergeCell ref="A88:L88"/>
    <mergeCell ref="N88:AD88"/>
    <mergeCell ref="A89:L89"/>
    <mergeCell ref="N89:AD89"/>
    <mergeCell ref="A90:L90"/>
    <mergeCell ref="N90:AD90"/>
    <mergeCell ref="A85:L85"/>
    <mergeCell ref="N85:AD85"/>
    <mergeCell ref="A86:L86"/>
    <mergeCell ref="N86:AD86"/>
    <mergeCell ref="A87:L87"/>
    <mergeCell ref="N87:AD87"/>
    <mergeCell ref="A82:L82"/>
    <mergeCell ref="N82:AD82"/>
    <mergeCell ref="A83:L83"/>
    <mergeCell ref="N83:AD83"/>
    <mergeCell ref="A84:L84"/>
    <mergeCell ref="N84:AD84"/>
    <mergeCell ref="A78:L79"/>
    <mergeCell ref="M78:M79"/>
    <mergeCell ref="N78:Y79"/>
    <mergeCell ref="Z78:AD79"/>
    <mergeCell ref="A80:L81"/>
    <mergeCell ref="M80:M81"/>
    <mergeCell ref="N80:Y81"/>
    <mergeCell ref="Z80:AD81"/>
    <mergeCell ref="A76:L76"/>
    <mergeCell ref="N76:Y76"/>
    <mergeCell ref="Z76:AD76"/>
    <mergeCell ref="A77:L77"/>
    <mergeCell ref="N77:Y77"/>
    <mergeCell ref="Z77:AD77"/>
    <mergeCell ref="A74:L74"/>
    <mergeCell ref="N74:Y74"/>
    <mergeCell ref="Z74:AD74"/>
    <mergeCell ref="A75:L75"/>
    <mergeCell ref="N75:Y75"/>
    <mergeCell ref="Z75:AD75"/>
    <mergeCell ref="A71:L71"/>
    <mergeCell ref="N71:Y71"/>
    <mergeCell ref="Z71:AD71"/>
    <mergeCell ref="A72:L73"/>
    <mergeCell ref="M72:M73"/>
    <mergeCell ref="N72:Y73"/>
    <mergeCell ref="Z72:AD73"/>
    <mergeCell ref="A69:L69"/>
    <mergeCell ref="N69:Y69"/>
    <mergeCell ref="Z69:AD69"/>
    <mergeCell ref="A70:L70"/>
    <mergeCell ref="N70:Y70"/>
    <mergeCell ref="Z70:AD70"/>
    <mergeCell ref="A67:L67"/>
    <mergeCell ref="N67:Y67"/>
    <mergeCell ref="Z67:AD67"/>
    <mergeCell ref="A68:L68"/>
    <mergeCell ref="N68:Y68"/>
    <mergeCell ref="Z68:AD68"/>
    <mergeCell ref="A64:L65"/>
    <mergeCell ref="M64:M65"/>
    <mergeCell ref="N64:Y65"/>
    <mergeCell ref="Z64:AD65"/>
    <mergeCell ref="A66:L66"/>
    <mergeCell ref="N66:Y66"/>
    <mergeCell ref="Z66:AD66"/>
    <mergeCell ref="A57:AD57"/>
    <mergeCell ref="A58:AD58"/>
    <mergeCell ref="A59:AD59"/>
    <mergeCell ref="A60:AD61"/>
    <mergeCell ref="A63:L63"/>
    <mergeCell ref="N63:AD63"/>
    <mergeCell ref="A50:AD51"/>
    <mergeCell ref="A52:AD52"/>
    <mergeCell ref="A53:AD53"/>
    <mergeCell ref="A54:AD54"/>
    <mergeCell ref="A55:AD55"/>
    <mergeCell ref="A56:AD56"/>
    <mergeCell ref="A43:AD43"/>
    <mergeCell ref="A44:AD44"/>
    <mergeCell ref="A45:AD46"/>
    <mergeCell ref="A47:AD47"/>
    <mergeCell ref="A48:AD48"/>
    <mergeCell ref="A49:AD49"/>
    <mergeCell ref="A37:AD37"/>
    <mergeCell ref="A38:AD38"/>
    <mergeCell ref="A39:AD39"/>
    <mergeCell ref="A40:AD40"/>
    <mergeCell ref="A41:AD41"/>
    <mergeCell ref="A42:AD42"/>
    <mergeCell ref="D29:Y29"/>
    <mergeCell ref="AA29:AD29"/>
    <mergeCell ref="A31:AD31"/>
    <mergeCell ref="A33:AD34"/>
    <mergeCell ref="A35:AD35"/>
    <mergeCell ref="A36:AD36"/>
    <mergeCell ref="AA24:AD26"/>
    <mergeCell ref="A25:C26"/>
    <mergeCell ref="D25:Y26"/>
    <mergeCell ref="AA27:AD28"/>
    <mergeCell ref="A28:C28"/>
    <mergeCell ref="D28:Y28"/>
    <mergeCell ref="AA19:AD20"/>
    <mergeCell ref="A20:C20"/>
    <mergeCell ref="D20:Y20"/>
    <mergeCell ref="AA21:AD23"/>
    <mergeCell ref="A22:C23"/>
    <mergeCell ref="D22:Y23"/>
    <mergeCell ref="AA15:AD15"/>
    <mergeCell ref="A16:C16"/>
    <mergeCell ref="D16:Y16"/>
    <mergeCell ref="AA16:AD16"/>
    <mergeCell ref="Z17:Z18"/>
    <mergeCell ref="AA17:AD18"/>
    <mergeCell ref="A18:C18"/>
    <mergeCell ref="D18:Y18"/>
    <mergeCell ref="A11:B11"/>
    <mergeCell ref="Y11:Z11"/>
    <mergeCell ref="A13:Z13"/>
    <mergeCell ref="AA13:AD13"/>
    <mergeCell ref="M14:O14"/>
    <mergeCell ref="AA14:AD14"/>
    <mergeCell ref="Y8:AD8"/>
    <mergeCell ref="A9:C9"/>
    <mergeCell ref="E9:H9"/>
    <mergeCell ref="N9:Q9"/>
    <mergeCell ref="Z9:AD9"/>
    <mergeCell ref="N10:Q10"/>
    <mergeCell ref="Z10:AD10"/>
    <mergeCell ref="N2:AD2"/>
    <mergeCell ref="A4:H4"/>
    <mergeCell ref="Y4:AD4"/>
    <mergeCell ref="A5:H6"/>
    <mergeCell ref="Y5:AD6"/>
    <mergeCell ref="A7:H7"/>
    <mergeCell ref="Y7:AD7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2016-12-13T14:01:54Z</cp:lastPrinted>
  <dcterms:created xsi:type="dcterms:W3CDTF">2010-08-30T11:00:24Z</dcterms:created>
  <dcterms:modified xsi:type="dcterms:W3CDTF">2016-12-27T13:36:46Z</dcterms:modified>
  <cp:category/>
  <cp:version/>
  <cp:contentType/>
  <cp:contentStatus/>
</cp:coreProperties>
</file>